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Бюджеты\Бюджет на 2026 год\Расчеты к размещению на сайте\"/>
    </mc:Choice>
  </mc:AlternateContent>
  <xr:revisionPtr revIDLastSave="0" documentId="13_ncr:1_{62C1E3CF-B0E0-44DE-8125-CB101CC703B9}" xr6:coauthVersionLast="45" xr6:coauthVersionMax="45" xr10:uidLastSave="{00000000-0000-0000-0000-000000000000}"/>
  <bookViews>
    <workbookView xWindow="-120" yWindow="-120" windowWidth="29040" windowHeight="15840" xr2:uid="{EB8454B6-6D9D-4591-8DA7-A02561322499}"/>
  </bookViews>
  <sheets>
    <sheet name="2026" sheetId="1" r:id="rId1"/>
    <sheet name="2027" sheetId="2" r:id="rId2"/>
    <sheet name="2028" sheetId="3" r:id="rId3"/>
  </sheets>
  <externalReferences>
    <externalReference r:id="rId4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9" i="3" l="1"/>
  <c r="J69" i="3"/>
  <c r="I69" i="3"/>
  <c r="K68" i="3"/>
  <c r="J68" i="3"/>
  <c r="I68" i="3"/>
  <c r="K67" i="3"/>
  <c r="J67" i="3"/>
  <c r="I67" i="3"/>
  <c r="K66" i="3"/>
  <c r="J66" i="3"/>
  <c r="L66" i="3" s="1"/>
  <c r="I66" i="3"/>
  <c r="K65" i="3"/>
  <c r="J65" i="3"/>
  <c r="I65" i="3"/>
  <c r="K64" i="3"/>
  <c r="J64" i="3"/>
  <c r="I64" i="3"/>
  <c r="K63" i="3"/>
  <c r="J63" i="3"/>
  <c r="I63" i="3"/>
  <c r="K62" i="3"/>
  <c r="J62" i="3"/>
  <c r="L62" i="3" s="1"/>
  <c r="I62" i="3"/>
  <c r="K61" i="3"/>
  <c r="J61" i="3"/>
  <c r="I61" i="3"/>
  <c r="K60" i="3"/>
  <c r="J60" i="3"/>
  <c r="I60" i="3"/>
  <c r="K59" i="3"/>
  <c r="J59" i="3"/>
  <c r="I59" i="3"/>
  <c r="K58" i="3"/>
  <c r="J58" i="3"/>
  <c r="L58" i="3" s="1"/>
  <c r="I58" i="3"/>
  <c r="K57" i="3"/>
  <c r="J57" i="3"/>
  <c r="I57" i="3"/>
  <c r="K56" i="3"/>
  <c r="J56" i="3"/>
  <c r="I56" i="3"/>
  <c r="K55" i="3"/>
  <c r="J55" i="3"/>
  <c r="I55" i="3"/>
  <c r="K54" i="3"/>
  <c r="J54" i="3"/>
  <c r="L54" i="3" s="1"/>
  <c r="I54" i="3"/>
  <c r="K53" i="3"/>
  <c r="J53" i="3"/>
  <c r="I53" i="3"/>
  <c r="K52" i="3"/>
  <c r="J52" i="3"/>
  <c r="I52" i="3"/>
  <c r="K51" i="3"/>
  <c r="J51" i="3"/>
  <c r="I51" i="3"/>
  <c r="K50" i="3"/>
  <c r="J50" i="3"/>
  <c r="L50" i="3" s="1"/>
  <c r="I50" i="3"/>
  <c r="K49" i="3"/>
  <c r="J49" i="3"/>
  <c r="I49" i="3"/>
  <c r="K48" i="3"/>
  <c r="J48" i="3"/>
  <c r="I48" i="3"/>
  <c r="K47" i="3"/>
  <c r="J47" i="3"/>
  <c r="I47" i="3"/>
  <c r="K46" i="3"/>
  <c r="J46" i="3"/>
  <c r="L46" i="3" s="1"/>
  <c r="I46" i="3"/>
  <c r="K45" i="3"/>
  <c r="J45" i="3"/>
  <c r="I45" i="3"/>
  <c r="K44" i="3"/>
  <c r="J44" i="3"/>
  <c r="I44" i="3"/>
  <c r="K43" i="3"/>
  <c r="J43" i="3"/>
  <c r="I43" i="3"/>
  <c r="K42" i="3"/>
  <c r="J42" i="3"/>
  <c r="L42" i="3" s="1"/>
  <c r="I42" i="3"/>
  <c r="K41" i="3"/>
  <c r="J41" i="3"/>
  <c r="I41" i="3"/>
  <c r="K40" i="3"/>
  <c r="J40" i="3"/>
  <c r="I40" i="3"/>
  <c r="K39" i="3"/>
  <c r="J39" i="3"/>
  <c r="I39" i="3"/>
  <c r="K38" i="3"/>
  <c r="J38" i="3"/>
  <c r="L38" i="3" s="1"/>
  <c r="I38" i="3"/>
  <c r="K37" i="3"/>
  <c r="J37" i="3"/>
  <c r="I37" i="3"/>
  <c r="K36" i="3"/>
  <c r="J36" i="3"/>
  <c r="I36" i="3"/>
  <c r="K35" i="3"/>
  <c r="J35" i="3"/>
  <c r="I35" i="3"/>
  <c r="K34" i="3"/>
  <c r="J34" i="3"/>
  <c r="L34" i="3" s="1"/>
  <c r="I34" i="3"/>
  <c r="K33" i="3"/>
  <c r="J33" i="3"/>
  <c r="I33" i="3"/>
  <c r="K32" i="3"/>
  <c r="J32" i="3"/>
  <c r="I32" i="3"/>
  <c r="K31" i="3"/>
  <c r="J31" i="3"/>
  <c r="I31" i="3"/>
  <c r="K30" i="3"/>
  <c r="J30" i="3"/>
  <c r="L30" i="3" s="1"/>
  <c r="I30" i="3"/>
  <c r="K29" i="3"/>
  <c r="J29" i="3"/>
  <c r="I29" i="3"/>
  <c r="K28" i="3"/>
  <c r="J28" i="3"/>
  <c r="I28" i="3"/>
  <c r="K27" i="3"/>
  <c r="J27" i="3"/>
  <c r="I27" i="3"/>
  <c r="K26" i="3"/>
  <c r="J26" i="3"/>
  <c r="L26" i="3" s="1"/>
  <c r="I26" i="3"/>
  <c r="K25" i="3"/>
  <c r="J25" i="3"/>
  <c r="I25" i="3"/>
  <c r="K24" i="3"/>
  <c r="J24" i="3"/>
  <c r="L24" i="3" s="1"/>
  <c r="I24" i="3"/>
  <c r="K23" i="3"/>
  <c r="J23" i="3"/>
  <c r="I23" i="3"/>
  <c r="K22" i="3"/>
  <c r="J22" i="3"/>
  <c r="L22" i="3" s="1"/>
  <c r="I22" i="3"/>
  <c r="K21" i="3"/>
  <c r="J21" i="3"/>
  <c r="I21" i="3"/>
  <c r="K20" i="3"/>
  <c r="J20" i="3"/>
  <c r="I20" i="3"/>
  <c r="K19" i="3"/>
  <c r="L19" i="3" s="1"/>
  <c r="J19" i="3"/>
  <c r="I19" i="3"/>
  <c r="K18" i="3"/>
  <c r="J18" i="3"/>
  <c r="L18" i="3" s="1"/>
  <c r="I18" i="3"/>
  <c r="L69" i="3"/>
  <c r="L68" i="3"/>
  <c r="L67" i="3"/>
  <c r="L65" i="3"/>
  <c r="L64" i="3"/>
  <c r="L63" i="3"/>
  <c r="L61" i="3"/>
  <c r="L60" i="3"/>
  <c r="L59" i="3"/>
  <c r="L57" i="3"/>
  <c r="L56" i="3"/>
  <c r="L55" i="3"/>
  <c r="L53" i="3"/>
  <c r="L52" i="3"/>
  <c r="L51" i="3"/>
  <c r="L49" i="3"/>
  <c r="L48" i="3"/>
  <c r="L47" i="3"/>
  <c r="L45" i="3"/>
  <c r="L44" i="3"/>
  <c r="L43" i="3"/>
  <c r="L41" i="3"/>
  <c r="L40" i="3"/>
  <c r="L39" i="3"/>
  <c r="L37" i="3"/>
  <c r="L36" i="3"/>
  <c r="L35" i="3"/>
  <c r="L33" i="3"/>
  <c r="L32" i="3"/>
  <c r="L31" i="3"/>
  <c r="L29" i="3"/>
  <c r="L28" i="3"/>
  <c r="L27" i="3"/>
  <c r="L25" i="3"/>
  <c r="L23" i="3"/>
  <c r="L21" i="3"/>
  <c r="L20" i="3"/>
  <c r="D19" i="3"/>
  <c r="G17" i="3" s="1"/>
  <c r="M17" i="3"/>
  <c r="I17" i="3"/>
  <c r="E17" i="3"/>
  <c r="T69" i="2"/>
  <c r="L69" i="2"/>
  <c r="T68" i="2"/>
  <c r="L68" i="2"/>
  <c r="T67" i="2"/>
  <c r="L67" i="2"/>
  <c r="T66" i="2"/>
  <c r="L66" i="2"/>
  <c r="T65" i="2"/>
  <c r="L65" i="2"/>
  <c r="T64" i="2"/>
  <c r="L64" i="2"/>
  <c r="T63" i="2"/>
  <c r="L63" i="2"/>
  <c r="T62" i="2"/>
  <c r="L62" i="2"/>
  <c r="T61" i="2"/>
  <c r="L61" i="2"/>
  <c r="T60" i="2"/>
  <c r="L60" i="2"/>
  <c r="T59" i="2"/>
  <c r="L59" i="2"/>
  <c r="T58" i="2"/>
  <c r="L58" i="2"/>
  <c r="T57" i="2"/>
  <c r="L57" i="2"/>
  <c r="T56" i="2"/>
  <c r="L56" i="2"/>
  <c r="T55" i="2"/>
  <c r="L55" i="2"/>
  <c r="T54" i="2"/>
  <c r="L54" i="2"/>
  <c r="T53" i="2"/>
  <c r="L53" i="2"/>
  <c r="T52" i="2"/>
  <c r="L52" i="2"/>
  <c r="T51" i="2"/>
  <c r="L51" i="2"/>
  <c r="T50" i="2"/>
  <c r="L50" i="2"/>
  <c r="T49" i="2"/>
  <c r="L49" i="2"/>
  <c r="T48" i="2"/>
  <c r="L48" i="2"/>
  <c r="T47" i="2"/>
  <c r="L47" i="2"/>
  <c r="T46" i="2"/>
  <c r="L46" i="2"/>
  <c r="T45" i="2"/>
  <c r="L45" i="2"/>
  <c r="T44" i="2"/>
  <c r="L44" i="2"/>
  <c r="T43" i="2"/>
  <c r="L43" i="2"/>
  <c r="T42" i="2"/>
  <c r="L42" i="2"/>
  <c r="T41" i="2"/>
  <c r="L41" i="2"/>
  <c r="T40" i="2"/>
  <c r="L40" i="2"/>
  <c r="T39" i="2"/>
  <c r="L39" i="2"/>
  <c r="T38" i="2"/>
  <c r="L38" i="2"/>
  <c r="T37" i="2"/>
  <c r="L37" i="2"/>
  <c r="T36" i="2"/>
  <c r="L36" i="2"/>
  <c r="T35" i="2"/>
  <c r="L35" i="2"/>
  <c r="T34" i="2"/>
  <c r="L34" i="2"/>
  <c r="T33" i="2"/>
  <c r="L33" i="2"/>
  <c r="T32" i="2"/>
  <c r="L32" i="2"/>
  <c r="T31" i="2"/>
  <c r="L31" i="2"/>
  <c r="T30" i="2"/>
  <c r="L30" i="2"/>
  <c r="T29" i="2"/>
  <c r="L29" i="2"/>
  <c r="T28" i="2"/>
  <c r="L28" i="2"/>
  <c r="T27" i="2"/>
  <c r="L27" i="2"/>
  <c r="T26" i="2"/>
  <c r="L26" i="2"/>
  <c r="I17" i="2"/>
  <c r="T25" i="2"/>
  <c r="L25" i="2"/>
  <c r="T24" i="2"/>
  <c r="L24" i="2"/>
  <c r="T23" i="2"/>
  <c r="L23" i="2"/>
  <c r="T22" i="2"/>
  <c r="L22" i="2"/>
  <c r="T21" i="2"/>
  <c r="L21" i="2"/>
  <c r="T20" i="2"/>
  <c r="L20" i="2"/>
  <c r="T19" i="2"/>
  <c r="L19" i="2"/>
  <c r="D19" i="2"/>
  <c r="T18" i="2"/>
  <c r="L18" i="2"/>
  <c r="S17" i="2"/>
  <c r="M17" i="2"/>
  <c r="G17" i="2"/>
  <c r="F17" i="2" s="1"/>
  <c r="E17" i="2"/>
  <c r="Y18" i="1"/>
  <c r="Z69" i="1"/>
  <c r="AA69" i="1" s="1"/>
  <c r="O69" i="1"/>
  <c r="Z68" i="1"/>
  <c r="AA68" i="1" s="1"/>
  <c r="O68" i="1"/>
  <c r="AA67" i="1"/>
  <c r="Z67" i="1"/>
  <c r="O67" i="1"/>
  <c r="Z66" i="1"/>
  <c r="AA66" i="1" s="1"/>
  <c r="O66" i="1"/>
  <c r="AA65" i="1"/>
  <c r="Z65" i="1"/>
  <c r="O65" i="1"/>
  <c r="Z64" i="1"/>
  <c r="AA64" i="1" s="1"/>
  <c r="O64" i="1"/>
  <c r="AA63" i="1"/>
  <c r="Z63" i="1"/>
  <c r="O63" i="1"/>
  <c r="Z62" i="1"/>
  <c r="AA62" i="1" s="1"/>
  <c r="O62" i="1"/>
  <c r="AA61" i="1"/>
  <c r="Z61" i="1"/>
  <c r="O61" i="1"/>
  <c r="Z60" i="1"/>
  <c r="AA60" i="1" s="1"/>
  <c r="O60" i="1"/>
  <c r="AA59" i="1"/>
  <c r="Z59" i="1"/>
  <c r="O59" i="1"/>
  <c r="Z58" i="1"/>
  <c r="AA58" i="1" s="1"/>
  <c r="O58" i="1"/>
  <c r="AA57" i="1"/>
  <c r="Z57" i="1"/>
  <c r="O57" i="1"/>
  <c r="Z56" i="1"/>
  <c r="AA56" i="1" s="1"/>
  <c r="O56" i="1"/>
  <c r="AA55" i="1"/>
  <c r="Z55" i="1"/>
  <c r="O55" i="1"/>
  <c r="Z54" i="1"/>
  <c r="AA54" i="1" s="1"/>
  <c r="O54" i="1"/>
  <c r="AA53" i="1"/>
  <c r="Z53" i="1"/>
  <c r="O53" i="1"/>
  <c r="Z52" i="1"/>
  <c r="AA52" i="1" s="1"/>
  <c r="O52" i="1"/>
  <c r="Z51" i="1"/>
  <c r="AA51" i="1" s="1"/>
  <c r="O51" i="1"/>
  <c r="Z50" i="1"/>
  <c r="AA50" i="1" s="1"/>
  <c r="O50" i="1"/>
  <c r="Z49" i="1"/>
  <c r="AA49" i="1" s="1"/>
  <c r="O49" i="1"/>
  <c r="Z48" i="1"/>
  <c r="AA48" i="1" s="1"/>
  <c r="O48" i="1"/>
  <c r="Z47" i="1"/>
  <c r="AA47" i="1" s="1"/>
  <c r="O47" i="1"/>
  <c r="Z46" i="1"/>
  <c r="AA46" i="1" s="1"/>
  <c r="O46" i="1"/>
  <c r="Z45" i="1"/>
  <c r="AA45" i="1" s="1"/>
  <c r="O45" i="1"/>
  <c r="Z44" i="1"/>
  <c r="AA44" i="1" s="1"/>
  <c r="O44" i="1"/>
  <c r="AA43" i="1"/>
  <c r="Z43" i="1"/>
  <c r="O43" i="1"/>
  <c r="Z42" i="1"/>
  <c r="AA42" i="1" s="1"/>
  <c r="O42" i="1"/>
  <c r="AA41" i="1"/>
  <c r="Z41" i="1"/>
  <c r="O41" i="1"/>
  <c r="Z40" i="1"/>
  <c r="AA40" i="1" s="1"/>
  <c r="O40" i="1"/>
  <c r="Z39" i="1"/>
  <c r="AA39" i="1" s="1"/>
  <c r="O39" i="1"/>
  <c r="Z38" i="1"/>
  <c r="AA38" i="1" s="1"/>
  <c r="O38" i="1"/>
  <c r="AA37" i="1"/>
  <c r="Z37" i="1"/>
  <c r="O37" i="1"/>
  <c r="Z36" i="1"/>
  <c r="AA36" i="1" s="1"/>
  <c r="O36" i="1"/>
  <c r="AA35" i="1"/>
  <c r="Z35" i="1"/>
  <c r="O35" i="1"/>
  <c r="Z34" i="1"/>
  <c r="AA34" i="1" s="1"/>
  <c r="O34" i="1"/>
  <c r="AA33" i="1"/>
  <c r="Z33" i="1"/>
  <c r="O33" i="1"/>
  <c r="Z32" i="1"/>
  <c r="AA32" i="1" s="1"/>
  <c r="O32" i="1"/>
  <c r="AA31" i="1"/>
  <c r="Z31" i="1"/>
  <c r="O31" i="1"/>
  <c r="Z30" i="1"/>
  <c r="AA30" i="1" s="1"/>
  <c r="O30" i="1"/>
  <c r="AA29" i="1"/>
  <c r="Z29" i="1"/>
  <c r="O29" i="1"/>
  <c r="Z28" i="1"/>
  <c r="AA28" i="1" s="1"/>
  <c r="O28" i="1"/>
  <c r="Z27" i="1"/>
  <c r="AA27" i="1" s="1"/>
  <c r="O27" i="1"/>
  <c r="Z26" i="1"/>
  <c r="AA26" i="1" s="1"/>
  <c r="O26" i="1"/>
  <c r="Z25" i="1"/>
  <c r="AA25" i="1" s="1"/>
  <c r="O25" i="1"/>
  <c r="Z24" i="1"/>
  <c r="AA24" i="1" s="1"/>
  <c r="O24" i="1"/>
  <c r="AA23" i="1"/>
  <c r="Z23" i="1"/>
  <c r="O23" i="1"/>
  <c r="Z22" i="1"/>
  <c r="AA22" i="1" s="1"/>
  <c r="O22" i="1"/>
  <c r="Z21" i="1"/>
  <c r="AA21" i="1" s="1"/>
  <c r="O21" i="1"/>
  <c r="F21" i="1"/>
  <c r="Z20" i="1"/>
  <c r="AA20" i="1" s="1"/>
  <c r="O20" i="1"/>
  <c r="Z19" i="1"/>
  <c r="AA19" i="1" s="1"/>
  <c r="O19" i="1"/>
  <c r="Z18" i="1"/>
  <c r="O18" i="1"/>
  <c r="L17" i="1"/>
  <c r="Y17" i="1"/>
  <c r="W17" i="1"/>
  <c r="F18" i="1" s="1"/>
  <c r="V17" i="1"/>
  <c r="P17" i="1"/>
  <c r="J17" i="1"/>
  <c r="S2" i="1" s="1"/>
  <c r="I17" i="1"/>
  <c r="P68" i="3" l="1"/>
  <c r="N59" i="3"/>
  <c r="N51" i="3"/>
  <c r="N43" i="3"/>
  <c r="N23" i="3"/>
  <c r="N47" i="3"/>
  <c r="N35" i="3"/>
  <c r="N63" i="3"/>
  <c r="P19" i="3"/>
  <c r="N67" i="3"/>
  <c r="F17" i="3"/>
  <c r="N39" i="3"/>
  <c r="N31" i="3"/>
  <c r="P2" i="3"/>
  <c r="N55" i="3"/>
  <c r="N27" i="3"/>
  <c r="P21" i="3"/>
  <c r="N19" i="3"/>
  <c r="N18" i="3"/>
  <c r="P23" i="3"/>
  <c r="P27" i="3"/>
  <c r="P31" i="3"/>
  <c r="P35" i="3"/>
  <c r="P39" i="3"/>
  <c r="P43" i="3"/>
  <c r="P47" i="3"/>
  <c r="P51" i="3"/>
  <c r="P55" i="3"/>
  <c r="P59" i="3"/>
  <c r="P63" i="3"/>
  <c r="P67" i="3"/>
  <c r="P18" i="3"/>
  <c r="N22" i="3"/>
  <c r="N26" i="3"/>
  <c r="N30" i="3"/>
  <c r="N34" i="3"/>
  <c r="N38" i="3"/>
  <c r="N42" i="3"/>
  <c r="N46" i="3"/>
  <c r="N50" i="3"/>
  <c r="N54" i="3"/>
  <c r="N58" i="3"/>
  <c r="N62" i="3"/>
  <c r="N66" i="3"/>
  <c r="P22" i="3"/>
  <c r="P26" i="3"/>
  <c r="P30" i="3"/>
  <c r="P34" i="3"/>
  <c r="P38" i="3"/>
  <c r="P42" i="3"/>
  <c r="P46" i="3"/>
  <c r="P50" i="3"/>
  <c r="P54" i="3"/>
  <c r="P58" i="3"/>
  <c r="P62" i="3"/>
  <c r="P66" i="3"/>
  <c r="N21" i="3"/>
  <c r="N25" i="3"/>
  <c r="N29" i="3"/>
  <c r="N33" i="3"/>
  <c r="N37" i="3"/>
  <c r="N41" i="3"/>
  <c r="N45" i="3"/>
  <c r="N49" i="3"/>
  <c r="N53" i="3"/>
  <c r="N57" i="3"/>
  <c r="N61" i="3"/>
  <c r="N65" i="3"/>
  <c r="N69" i="3"/>
  <c r="P25" i="3"/>
  <c r="P29" i="3"/>
  <c r="P33" i="3"/>
  <c r="P37" i="3"/>
  <c r="P41" i="3"/>
  <c r="P45" i="3"/>
  <c r="P49" i="3"/>
  <c r="P53" i="3"/>
  <c r="P57" i="3"/>
  <c r="P61" i="3"/>
  <c r="P65" i="3"/>
  <c r="P69" i="3"/>
  <c r="N20" i="3"/>
  <c r="P20" i="3"/>
  <c r="N24" i="3"/>
  <c r="N28" i="3"/>
  <c r="N32" i="3"/>
  <c r="N36" i="3"/>
  <c r="N40" i="3"/>
  <c r="N44" i="3"/>
  <c r="N48" i="3"/>
  <c r="N52" i="3"/>
  <c r="N56" i="3"/>
  <c r="N60" i="3"/>
  <c r="N64" i="3"/>
  <c r="N68" i="3"/>
  <c r="P24" i="3"/>
  <c r="P28" i="3"/>
  <c r="P32" i="3"/>
  <c r="P36" i="3"/>
  <c r="P40" i="3"/>
  <c r="P44" i="3"/>
  <c r="P48" i="3"/>
  <c r="P52" i="3"/>
  <c r="P56" i="3"/>
  <c r="P60" i="3"/>
  <c r="P64" i="3"/>
  <c r="P43" i="2"/>
  <c r="P32" i="2"/>
  <c r="N31" i="2"/>
  <c r="P18" i="2"/>
  <c r="P24" i="2"/>
  <c r="N23" i="2"/>
  <c r="N42" i="2"/>
  <c r="N30" i="2"/>
  <c r="P19" i="2"/>
  <c r="P31" i="2"/>
  <c r="P64" i="2"/>
  <c r="P2" i="2"/>
  <c r="N26" i="2"/>
  <c r="P27" i="2"/>
  <c r="N38" i="2"/>
  <c r="P39" i="2"/>
  <c r="N50" i="2"/>
  <c r="P51" i="2"/>
  <c r="N62" i="2"/>
  <c r="P63" i="2"/>
  <c r="N25" i="2"/>
  <c r="P26" i="2"/>
  <c r="N37" i="2"/>
  <c r="P38" i="2"/>
  <c r="N49" i="2"/>
  <c r="P50" i="2"/>
  <c r="N61" i="2"/>
  <c r="P62" i="2"/>
  <c r="N54" i="2"/>
  <c r="P67" i="2"/>
  <c r="N24" i="2"/>
  <c r="P25" i="2"/>
  <c r="N36" i="2"/>
  <c r="P37" i="2"/>
  <c r="N48" i="2"/>
  <c r="P49" i="2"/>
  <c r="N60" i="2"/>
  <c r="P61" i="2"/>
  <c r="N35" i="2"/>
  <c r="P36" i="2"/>
  <c r="N47" i="2"/>
  <c r="P48" i="2"/>
  <c r="N59" i="2"/>
  <c r="P60" i="2"/>
  <c r="N21" i="2"/>
  <c r="N22" i="2"/>
  <c r="P23" i="2"/>
  <c r="N34" i="2"/>
  <c r="P35" i="2"/>
  <c r="N46" i="2"/>
  <c r="P47" i="2"/>
  <c r="N58" i="2"/>
  <c r="P59" i="2"/>
  <c r="N20" i="2"/>
  <c r="P21" i="2"/>
  <c r="P22" i="2"/>
  <c r="N33" i="2"/>
  <c r="P34" i="2"/>
  <c r="N45" i="2"/>
  <c r="P46" i="2"/>
  <c r="N57" i="2"/>
  <c r="P58" i="2"/>
  <c r="N69" i="2"/>
  <c r="N18" i="2"/>
  <c r="N19" i="2"/>
  <c r="P20" i="2"/>
  <c r="N32" i="2"/>
  <c r="P33" i="2"/>
  <c r="N44" i="2"/>
  <c r="P45" i="2"/>
  <c r="N56" i="2"/>
  <c r="P57" i="2"/>
  <c r="N68" i="2"/>
  <c r="P69" i="2"/>
  <c r="N43" i="2"/>
  <c r="P44" i="2"/>
  <c r="N55" i="2"/>
  <c r="P56" i="2"/>
  <c r="N67" i="2"/>
  <c r="P68" i="2"/>
  <c r="N29" i="2"/>
  <c r="P30" i="2"/>
  <c r="N41" i="2"/>
  <c r="P42" i="2"/>
  <c r="N53" i="2"/>
  <c r="P54" i="2"/>
  <c r="N65" i="2"/>
  <c r="P66" i="2"/>
  <c r="P55" i="2"/>
  <c r="N66" i="2"/>
  <c r="T17" i="2"/>
  <c r="N28" i="2"/>
  <c r="P29" i="2"/>
  <c r="N40" i="2"/>
  <c r="P41" i="2"/>
  <c r="N52" i="2"/>
  <c r="P53" i="2"/>
  <c r="N64" i="2"/>
  <c r="P65" i="2"/>
  <c r="N27" i="2"/>
  <c r="P28" i="2"/>
  <c r="N39" i="2"/>
  <c r="P40" i="2"/>
  <c r="N51" i="2"/>
  <c r="P52" i="2"/>
  <c r="N63" i="2"/>
  <c r="S18" i="1"/>
  <c r="Q20" i="1"/>
  <c r="Q19" i="1"/>
  <c r="Q18" i="1"/>
  <c r="Z17" i="1"/>
  <c r="AA18" i="1"/>
  <c r="S69" i="1"/>
  <c r="S19" i="1"/>
  <c r="S20" i="1"/>
  <c r="Q21" i="1"/>
  <c r="Q22" i="1"/>
  <c r="S21" i="1"/>
  <c r="S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P17" i="3" l="1"/>
  <c r="N17" i="3"/>
  <c r="P17" i="2"/>
  <c r="N17" i="2"/>
  <c r="Q17" i="1"/>
  <c r="S17" i="1"/>
  <c r="AA17" i="1"/>
  <c r="F19" i="1" s="1"/>
  <c r="Q20" i="3" l="1"/>
  <c r="S20" i="3" s="1"/>
  <c r="T20" i="3" s="1"/>
  <c r="Q69" i="3"/>
  <c r="S69" i="3" s="1"/>
  <c r="T69" i="3" s="1"/>
  <c r="Q65" i="3"/>
  <c r="S65" i="3" s="1"/>
  <c r="T65" i="3" s="1"/>
  <c r="Q61" i="3"/>
  <c r="S61" i="3" s="1"/>
  <c r="T61" i="3" s="1"/>
  <c r="Q57" i="3"/>
  <c r="S57" i="3" s="1"/>
  <c r="T57" i="3" s="1"/>
  <c r="Q53" i="3"/>
  <c r="S53" i="3" s="1"/>
  <c r="T53" i="3" s="1"/>
  <c r="Q49" i="3"/>
  <c r="S49" i="3" s="1"/>
  <c r="T49" i="3" s="1"/>
  <c r="Q45" i="3"/>
  <c r="S45" i="3" s="1"/>
  <c r="T45" i="3" s="1"/>
  <c r="Q41" i="3"/>
  <c r="S41" i="3" s="1"/>
  <c r="T41" i="3" s="1"/>
  <c r="Q37" i="3"/>
  <c r="S37" i="3" s="1"/>
  <c r="T37" i="3" s="1"/>
  <c r="Q33" i="3"/>
  <c r="S33" i="3" s="1"/>
  <c r="T33" i="3" s="1"/>
  <c r="Q29" i="3"/>
  <c r="S29" i="3" s="1"/>
  <c r="T29" i="3" s="1"/>
  <c r="Q25" i="3"/>
  <c r="S25" i="3" s="1"/>
  <c r="T25" i="3" s="1"/>
  <c r="Q21" i="3"/>
  <c r="S21" i="3" s="1"/>
  <c r="T21" i="3" s="1"/>
  <c r="Q66" i="3"/>
  <c r="S66" i="3" s="1"/>
  <c r="T66" i="3" s="1"/>
  <c r="Q62" i="3"/>
  <c r="S62" i="3" s="1"/>
  <c r="T62" i="3" s="1"/>
  <c r="Q58" i="3"/>
  <c r="S58" i="3" s="1"/>
  <c r="T58" i="3" s="1"/>
  <c r="Q54" i="3"/>
  <c r="S54" i="3" s="1"/>
  <c r="T54" i="3" s="1"/>
  <c r="Q50" i="3"/>
  <c r="S50" i="3" s="1"/>
  <c r="T50" i="3" s="1"/>
  <c r="Q46" i="3"/>
  <c r="S46" i="3" s="1"/>
  <c r="T46" i="3" s="1"/>
  <c r="Q42" i="3"/>
  <c r="S42" i="3" s="1"/>
  <c r="T42" i="3" s="1"/>
  <c r="Q38" i="3"/>
  <c r="S38" i="3" s="1"/>
  <c r="T38" i="3" s="1"/>
  <c r="Q34" i="3"/>
  <c r="S34" i="3" s="1"/>
  <c r="T34" i="3" s="1"/>
  <c r="Q30" i="3"/>
  <c r="S30" i="3" s="1"/>
  <c r="T30" i="3" s="1"/>
  <c r="Q26" i="3"/>
  <c r="S26" i="3" s="1"/>
  <c r="T26" i="3" s="1"/>
  <c r="Q22" i="3"/>
  <c r="S22" i="3" s="1"/>
  <c r="T22" i="3" s="1"/>
  <c r="Q18" i="3"/>
  <c r="Q67" i="3"/>
  <c r="S67" i="3" s="1"/>
  <c r="T67" i="3" s="1"/>
  <c r="Q63" i="3"/>
  <c r="S63" i="3" s="1"/>
  <c r="T63" i="3" s="1"/>
  <c r="Q59" i="3"/>
  <c r="S59" i="3" s="1"/>
  <c r="T59" i="3" s="1"/>
  <c r="Q55" i="3"/>
  <c r="S55" i="3" s="1"/>
  <c r="T55" i="3" s="1"/>
  <c r="Q51" i="3"/>
  <c r="S51" i="3" s="1"/>
  <c r="T51" i="3" s="1"/>
  <c r="Q47" i="3"/>
  <c r="S47" i="3" s="1"/>
  <c r="T47" i="3" s="1"/>
  <c r="Q43" i="3"/>
  <c r="S43" i="3" s="1"/>
  <c r="T43" i="3" s="1"/>
  <c r="Q39" i="3"/>
  <c r="S39" i="3" s="1"/>
  <c r="T39" i="3" s="1"/>
  <c r="Q35" i="3"/>
  <c r="S35" i="3" s="1"/>
  <c r="T35" i="3" s="1"/>
  <c r="Q31" i="3"/>
  <c r="S31" i="3" s="1"/>
  <c r="T31" i="3" s="1"/>
  <c r="Q27" i="3"/>
  <c r="S27" i="3" s="1"/>
  <c r="T27" i="3" s="1"/>
  <c r="Q23" i="3"/>
  <c r="S23" i="3" s="1"/>
  <c r="T23" i="3" s="1"/>
  <c r="Q19" i="3"/>
  <c r="S19" i="3" s="1"/>
  <c r="T19" i="3" s="1"/>
  <c r="Q68" i="3"/>
  <c r="S68" i="3" s="1"/>
  <c r="T68" i="3" s="1"/>
  <c r="Q64" i="3"/>
  <c r="S64" i="3" s="1"/>
  <c r="T64" i="3" s="1"/>
  <c r="Q60" i="3"/>
  <c r="S60" i="3" s="1"/>
  <c r="T60" i="3" s="1"/>
  <c r="Q56" i="3"/>
  <c r="S56" i="3" s="1"/>
  <c r="T56" i="3" s="1"/>
  <c r="Q52" i="3"/>
  <c r="S52" i="3" s="1"/>
  <c r="T52" i="3" s="1"/>
  <c r="Q48" i="3"/>
  <c r="S48" i="3" s="1"/>
  <c r="T48" i="3" s="1"/>
  <c r="Q44" i="3"/>
  <c r="S44" i="3" s="1"/>
  <c r="T44" i="3" s="1"/>
  <c r="Q40" i="3"/>
  <c r="S40" i="3" s="1"/>
  <c r="T40" i="3" s="1"/>
  <c r="Q36" i="3"/>
  <c r="S36" i="3" s="1"/>
  <c r="T36" i="3" s="1"/>
  <c r="Q32" i="3"/>
  <c r="S32" i="3" s="1"/>
  <c r="T32" i="3" s="1"/>
  <c r="Q28" i="3"/>
  <c r="S28" i="3" s="1"/>
  <c r="T28" i="3" s="1"/>
  <c r="Q24" i="3"/>
  <c r="S24" i="3" s="1"/>
  <c r="T24" i="3" s="1"/>
  <c r="Q65" i="2"/>
  <c r="U65" i="2" s="1"/>
  <c r="Q53" i="2"/>
  <c r="U53" i="2" s="1"/>
  <c r="Q41" i="2"/>
  <c r="U41" i="2" s="1"/>
  <c r="Q29" i="2"/>
  <c r="U29" i="2" s="1"/>
  <c r="Q44" i="2"/>
  <c r="U44" i="2" s="1"/>
  <c r="Q66" i="2"/>
  <c r="U66" i="2" s="1"/>
  <c r="Q54" i="2"/>
  <c r="U54" i="2" s="1"/>
  <c r="Q42" i="2"/>
  <c r="U42" i="2" s="1"/>
  <c r="Q30" i="2"/>
  <c r="U30" i="2" s="1"/>
  <c r="Q32" i="2"/>
  <c r="U32" i="2" s="1"/>
  <c r="Q19" i="2"/>
  <c r="U19" i="2" s="1"/>
  <c r="Q67" i="2"/>
  <c r="U67" i="2" s="1"/>
  <c r="Q55" i="2"/>
  <c r="U55" i="2" s="1"/>
  <c r="Q43" i="2"/>
  <c r="U43" i="2" s="1"/>
  <c r="Q31" i="2"/>
  <c r="U31" i="2" s="1"/>
  <c r="Q69" i="2"/>
  <c r="U69" i="2" s="1"/>
  <c r="Q57" i="2"/>
  <c r="U57" i="2" s="1"/>
  <c r="Q45" i="2"/>
  <c r="U45" i="2" s="1"/>
  <c r="Q33" i="2"/>
  <c r="U33" i="2" s="1"/>
  <c r="Q58" i="2"/>
  <c r="U58" i="2" s="1"/>
  <c r="Q46" i="2"/>
  <c r="U46" i="2" s="1"/>
  <c r="Q34" i="2"/>
  <c r="U34" i="2" s="1"/>
  <c r="Q22" i="2"/>
  <c r="U22" i="2" s="1"/>
  <c r="Q21" i="2"/>
  <c r="U21" i="2" s="1"/>
  <c r="Q59" i="2"/>
  <c r="U59" i="2" s="1"/>
  <c r="Q47" i="2"/>
  <c r="U47" i="2" s="1"/>
  <c r="Q35" i="2"/>
  <c r="U35" i="2" s="1"/>
  <c r="Q23" i="2"/>
  <c r="U23" i="2" s="1"/>
  <c r="Q20" i="2"/>
  <c r="U20" i="2" s="1"/>
  <c r="Q60" i="2"/>
  <c r="U60" i="2" s="1"/>
  <c r="Q48" i="2"/>
  <c r="U48" i="2" s="1"/>
  <c r="Q36" i="2"/>
  <c r="U36" i="2" s="1"/>
  <c r="Q24" i="2"/>
  <c r="U24" i="2" s="1"/>
  <c r="Q61" i="2"/>
  <c r="U61" i="2" s="1"/>
  <c r="Q49" i="2"/>
  <c r="U49" i="2" s="1"/>
  <c r="Q37" i="2"/>
  <c r="U37" i="2" s="1"/>
  <c r="Q25" i="2"/>
  <c r="U25" i="2" s="1"/>
  <c r="Q62" i="2"/>
  <c r="U62" i="2" s="1"/>
  <c r="Q50" i="2"/>
  <c r="U50" i="2" s="1"/>
  <c r="Q38" i="2"/>
  <c r="U38" i="2" s="1"/>
  <c r="Q26" i="2"/>
  <c r="U26" i="2" s="1"/>
  <c r="Q63" i="2"/>
  <c r="U63" i="2" s="1"/>
  <c r="Q51" i="2"/>
  <c r="U51" i="2" s="1"/>
  <c r="Q39" i="2"/>
  <c r="U39" i="2" s="1"/>
  <c r="Q27" i="2"/>
  <c r="U27" i="2" s="1"/>
  <c r="Q68" i="2"/>
  <c r="U68" i="2" s="1"/>
  <c r="Q18" i="2"/>
  <c r="Q64" i="2"/>
  <c r="U64" i="2" s="1"/>
  <c r="Q52" i="2"/>
  <c r="U52" i="2" s="1"/>
  <c r="Q40" i="2"/>
  <c r="U40" i="2" s="1"/>
  <c r="Q28" i="2"/>
  <c r="U28" i="2" s="1"/>
  <c r="V17" i="2"/>
  <c r="Q56" i="2"/>
  <c r="U56" i="2" s="1"/>
  <c r="T18" i="1"/>
  <c r="T69" i="1"/>
  <c r="AB69" i="1" s="1"/>
  <c r="T68" i="1"/>
  <c r="AB68" i="1" s="1"/>
  <c r="T67" i="1"/>
  <c r="AB67" i="1" s="1"/>
  <c r="T66" i="1"/>
  <c r="AB66" i="1" s="1"/>
  <c r="T65" i="1"/>
  <c r="AB65" i="1" s="1"/>
  <c r="T64" i="1"/>
  <c r="AB64" i="1" s="1"/>
  <c r="T63" i="1"/>
  <c r="AB63" i="1" s="1"/>
  <c r="T62" i="1"/>
  <c r="AB62" i="1" s="1"/>
  <c r="T61" i="1"/>
  <c r="AB61" i="1" s="1"/>
  <c r="T60" i="1"/>
  <c r="AB60" i="1" s="1"/>
  <c r="T59" i="1"/>
  <c r="AB59" i="1" s="1"/>
  <c r="T58" i="1"/>
  <c r="AB58" i="1" s="1"/>
  <c r="T57" i="1"/>
  <c r="AB57" i="1" s="1"/>
  <c r="T56" i="1"/>
  <c r="AB56" i="1" s="1"/>
  <c r="T55" i="1"/>
  <c r="AB55" i="1" s="1"/>
  <c r="T54" i="1"/>
  <c r="AB54" i="1" s="1"/>
  <c r="T53" i="1"/>
  <c r="AB53" i="1" s="1"/>
  <c r="T52" i="1"/>
  <c r="AB52" i="1" s="1"/>
  <c r="T51" i="1"/>
  <c r="AB51" i="1" s="1"/>
  <c r="T50" i="1"/>
  <c r="AB50" i="1" s="1"/>
  <c r="T49" i="1"/>
  <c r="AB49" i="1" s="1"/>
  <c r="T48" i="1"/>
  <c r="AB48" i="1" s="1"/>
  <c r="T47" i="1"/>
  <c r="AB47" i="1" s="1"/>
  <c r="T46" i="1"/>
  <c r="AB46" i="1" s="1"/>
  <c r="T45" i="1"/>
  <c r="AB45" i="1" s="1"/>
  <c r="T44" i="1"/>
  <c r="AB44" i="1" s="1"/>
  <c r="T43" i="1"/>
  <c r="AB43" i="1" s="1"/>
  <c r="T42" i="1"/>
  <c r="AB42" i="1" s="1"/>
  <c r="T41" i="1"/>
  <c r="AB41" i="1" s="1"/>
  <c r="T40" i="1"/>
  <c r="AB40" i="1" s="1"/>
  <c r="T39" i="1"/>
  <c r="AB39" i="1" s="1"/>
  <c r="T38" i="1"/>
  <c r="AB38" i="1" s="1"/>
  <c r="T37" i="1"/>
  <c r="AB37" i="1" s="1"/>
  <c r="T36" i="1"/>
  <c r="AB36" i="1" s="1"/>
  <c r="T35" i="1"/>
  <c r="AB35" i="1" s="1"/>
  <c r="T34" i="1"/>
  <c r="AB34" i="1" s="1"/>
  <c r="T33" i="1"/>
  <c r="AB33" i="1" s="1"/>
  <c r="T32" i="1"/>
  <c r="AB32" i="1" s="1"/>
  <c r="T31" i="1"/>
  <c r="AB31" i="1" s="1"/>
  <c r="T30" i="1"/>
  <c r="AB30" i="1" s="1"/>
  <c r="T29" i="1"/>
  <c r="AB29" i="1" s="1"/>
  <c r="T28" i="1"/>
  <c r="AB28" i="1" s="1"/>
  <c r="T27" i="1"/>
  <c r="AB27" i="1" s="1"/>
  <c r="T26" i="1"/>
  <c r="AB26" i="1" s="1"/>
  <c r="T25" i="1"/>
  <c r="AB25" i="1" s="1"/>
  <c r="T24" i="1"/>
  <c r="AB24" i="1" s="1"/>
  <c r="T23" i="1"/>
  <c r="AB23" i="1" s="1"/>
  <c r="T22" i="1"/>
  <c r="AB22" i="1" s="1"/>
  <c r="T21" i="1"/>
  <c r="AB21" i="1" s="1"/>
  <c r="AC17" i="1"/>
  <c r="T20" i="1"/>
  <c r="AB20" i="1" s="1"/>
  <c r="T19" i="1"/>
  <c r="AB19" i="1" s="1"/>
  <c r="Q17" i="3" l="1"/>
  <c r="S18" i="3"/>
  <c r="U18" i="2"/>
  <c r="U17" i="2" s="1"/>
  <c r="W39" i="2" s="1"/>
  <c r="X39" i="2" s="1"/>
  <c r="Q17" i="2"/>
  <c r="W60" i="2"/>
  <c r="X60" i="2" s="1"/>
  <c r="W48" i="2"/>
  <c r="X48" i="2" s="1"/>
  <c r="W36" i="2"/>
  <c r="X36" i="2" s="1"/>
  <c r="W61" i="2"/>
  <c r="X61" i="2" s="1"/>
  <c r="W49" i="2"/>
  <c r="X49" i="2" s="1"/>
  <c r="W37" i="2"/>
  <c r="X37" i="2" s="1"/>
  <c r="W25" i="2"/>
  <c r="X25" i="2" s="1"/>
  <c r="W63" i="2"/>
  <c r="X63" i="2" s="1"/>
  <c r="W51" i="2"/>
  <c r="X51" i="2" s="1"/>
  <c r="W64" i="2"/>
  <c r="X64" i="2" s="1"/>
  <c r="W52" i="2"/>
  <c r="X52" i="2" s="1"/>
  <c r="W40" i="2"/>
  <c r="X40" i="2" s="1"/>
  <c r="W28" i="2"/>
  <c r="X28" i="2" s="1"/>
  <c r="W65" i="2"/>
  <c r="X65" i="2" s="1"/>
  <c r="W53" i="2"/>
  <c r="X53" i="2" s="1"/>
  <c r="W41" i="2"/>
  <c r="X41" i="2" s="1"/>
  <c r="W47" i="2"/>
  <c r="X47" i="2" s="1"/>
  <c r="W35" i="2"/>
  <c r="X35" i="2" s="1"/>
  <c r="W66" i="2"/>
  <c r="X66" i="2" s="1"/>
  <c r="W54" i="2"/>
  <c r="X54" i="2" s="1"/>
  <c r="W42" i="2"/>
  <c r="X42" i="2" s="1"/>
  <c r="W30" i="2"/>
  <c r="X30" i="2" s="1"/>
  <c r="W59" i="2"/>
  <c r="X59" i="2" s="1"/>
  <c r="W23" i="2"/>
  <c r="X23" i="2" s="1"/>
  <c r="W67" i="2"/>
  <c r="X67" i="2" s="1"/>
  <c r="W43" i="2"/>
  <c r="X43" i="2" s="1"/>
  <c r="W31" i="2"/>
  <c r="X31" i="2" s="1"/>
  <c r="W20" i="2"/>
  <c r="X20" i="2" s="1"/>
  <c r="W26" i="2"/>
  <c r="X26" i="2" s="1"/>
  <c r="W46" i="2"/>
  <c r="X46" i="2" s="1"/>
  <c r="W29" i="2"/>
  <c r="X29" i="2" s="1"/>
  <c r="W32" i="2"/>
  <c r="X32" i="2" s="1"/>
  <c r="W34" i="2"/>
  <c r="X34" i="2" s="1"/>
  <c r="W22" i="2"/>
  <c r="X22" i="2" s="1"/>
  <c r="W50" i="2"/>
  <c r="X50" i="2" s="1"/>
  <c r="W18" i="2"/>
  <c r="W45" i="2"/>
  <c r="X45" i="2" s="1"/>
  <c r="W19" i="2"/>
  <c r="X19" i="2" s="1"/>
  <c r="W58" i="2"/>
  <c r="X58" i="2" s="1"/>
  <c r="W44" i="2"/>
  <c r="X44" i="2" s="1"/>
  <c r="W62" i="2"/>
  <c r="X62" i="2" s="1"/>
  <c r="W57" i="2"/>
  <c r="X57" i="2" s="1"/>
  <c r="W56" i="2"/>
  <c r="X56" i="2" s="1"/>
  <c r="W33" i="2"/>
  <c r="X33" i="2" s="1"/>
  <c r="W69" i="2"/>
  <c r="X69" i="2" s="1"/>
  <c r="W21" i="2"/>
  <c r="X21" i="2" s="1"/>
  <c r="W55" i="2"/>
  <c r="X55" i="2" s="1"/>
  <c r="W38" i="2"/>
  <c r="X38" i="2" s="1"/>
  <c r="T17" i="1"/>
  <c r="AB18" i="1"/>
  <c r="S17" i="3" l="1"/>
  <c r="T18" i="3"/>
  <c r="X18" i="2"/>
  <c r="W24" i="2"/>
  <c r="X24" i="2" s="1"/>
  <c r="W27" i="2"/>
  <c r="X27" i="2" s="1"/>
  <c r="W68" i="2"/>
  <c r="X68" i="2" s="1"/>
  <c r="AB17" i="1"/>
  <c r="AD18" i="1" s="1"/>
  <c r="W17" i="2" l="1"/>
  <c r="AE18" i="1"/>
  <c r="AD59" i="1"/>
  <c r="AE59" i="1" s="1"/>
  <c r="AD56" i="1"/>
  <c r="AE56" i="1" s="1"/>
  <c r="AD23" i="1"/>
  <c r="AE23" i="1" s="1"/>
  <c r="AD41" i="1"/>
  <c r="AE41" i="1" s="1"/>
  <c r="AD26" i="1"/>
  <c r="AE26" i="1" s="1"/>
  <c r="AD62" i="1"/>
  <c r="AE62" i="1" s="1"/>
  <c r="AD24" i="1"/>
  <c r="AE24" i="1" s="1"/>
  <c r="AD45" i="1"/>
  <c r="AE45" i="1" s="1"/>
  <c r="AD46" i="1"/>
  <c r="AE46" i="1" s="1"/>
  <c r="AD67" i="1"/>
  <c r="AE67" i="1" s="1"/>
  <c r="AD49" i="1"/>
  <c r="AE49" i="1" s="1"/>
  <c r="AD44" i="1"/>
  <c r="AE44" i="1" s="1"/>
  <c r="AD60" i="1"/>
  <c r="AE60" i="1" s="1"/>
  <c r="AD54" i="1"/>
  <c r="AE54" i="1" s="1"/>
  <c r="AD50" i="1"/>
  <c r="AE50" i="1" s="1"/>
  <c r="AD33" i="1"/>
  <c r="AE33" i="1" s="1"/>
  <c r="AD34" i="1"/>
  <c r="AE34" i="1" s="1"/>
  <c r="AD47" i="1"/>
  <c r="AE47" i="1" s="1"/>
  <c r="AD30" i="1"/>
  <c r="AE30" i="1" s="1"/>
  <c r="AD55" i="1"/>
  <c r="AE55" i="1" s="1"/>
  <c r="AD63" i="1"/>
  <c r="AE63" i="1" s="1"/>
  <c r="AD64" i="1"/>
  <c r="AE64" i="1" s="1"/>
  <c r="AD38" i="1"/>
  <c r="AE38" i="1" s="1"/>
  <c r="AD48" i="1"/>
  <c r="AE48" i="1" s="1"/>
  <c r="AD37" i="1"/>
  <c r="AE37" i="1" s="1"/>
  <c r="AD69" i="1"/>
  <c r="AE69" i="1" s="1"/>
  <c r="AD21" i="1"/>
  <c r="AE21" i="1" s="1"/>
  <c r="AD68" i="1"/>
  <c r="AE68" i="1" s="1"/>
  <c r="AD42" i="1"/>
  <c r="AE42" i="1" s="1"/>
  <c r="AD58" i="1"/>
  <c r="AE58" i="1" s="1"/>
  <c r="AD43" i="1"/>
  <c r="AE43" i="1" s="1"/>
  <c r="AD25" i="1"/>
  <c r="AE25" i="1" s="1"/>
  <c r="AD35" i="1"/>
  <c r="AE35" i="1" s="1"/>
  <c r="AD32" i="1"/>
  <c r="AE32" i="1" s="1"/>
  <c r="AD61" i="1"/>
  <c r="AE61" i="1" s="1"/>
  <c r="AD36" i="1"/>
  <c r="AE36" i="1" s="1"/>
  <c r="AD22" i="1"/>
  <c r="AE22" i="1" s="1"/>
  <c r="AD52" i="1"/>
  <c r="AE52" i="1" s="1"/>
  <c r="AD66" i="1"/>
  <c r="AE66" i="1" s="1"/>
  <c r="AD65" i="1"/>
  <c r="AE65" i="1" s="1"/>
  <c r="AD51" i="1"/>
  <c r="AE51" i="1" s="1"/>
  <c r="AD57" i="1"/>
  <c r="AE57" i="1" s="1"/>
  <c r="AD29" i="1"/>
  <c r="AE29" i="1" s="1"/>
  <c r="AD28" i="1"/>
  <c r="AE28" i="1" s="1"/>
  <c r="AD27" i="1"/>
  <c r="AE27" i="1" s="1"/>
  <c r="AD53" i="1"/>
  <c r="AE53" i="1" s="1"/>
  <c r="AD31" i="1"/>
  <c r="AE31" i="1" s="1"/>
  <c r="AD39" i="1"/>
  <c r="AE39" i="1" s="1"/>
  <c r="AD20" i="1"/>
  <c r="AE20" i="1" s="1"/>
  <c r="AD19" i="1"/>
  <c r="AE19" i="1" s="1"/>
  <c r="AD40" i="1"/>
  <c r="AE40" i="1" s="1"/>
  <c r="AD17" i="1" l="1"/>
</calcChain>
</file>

<file path=xl/sharedStrings.xml><?xml version="1.0" encoding="utf-8"?>
<sst xmlns="http://schemas.openxmlformats.org/spreadsheetml/2006/main" count="366" uniqueCount="137">
  <si>
    <t>№</t>
  </si>
  <si>
    <t>ОКТМО</t>
  </si>
  <si>
    <t>Наименование муниципальных образований</t>
  </si>
  <si>
    <t>Расчет критерия выравнивания на 2025 г.</t>
  </si>
  <si>
    <t>Комментарий</t>
  </si>
  <si>
    <t>Расчеты</t>
  </si>
  <si>
    <t>Критерий выравнивания расчетной бюджетной обеспеченности</t>
  </si>
  <si>
    <t>Критерий выравнивания расчетной бюджетной обеспеченности МР (МО, ГО)</t>
  </si>
  <si>
    <t>Индекс корректировки Критерия выравнивания расчетной бюджетной обеспеченности МР (МО, ГО)</t>
  </si>
  <si>
    <t>Общий объем дотаций</t>
  </si>
  <si>
    <t>Численность постоянного населения</t>
  </si>
  <si>
    <t>Индекс бюджетных расходов</t>
  </si>
  <si>
    <t>Индекс налогового потенциала</t>
  </si>
  <si>
    <t>Бюджетная обеспеченность МР (МО, ГО) до распределения дотаций</t>
  </si>
  <si>
    <t>Прогноз налоговых доходов МР(МО, ГО)</t>
  </si>
  <si>
    <t>Общий объем дотаций на выравнивание бюджетной обеспеченности МР(МО, ГО)</t>
  </si>
  <si>
    <t>Расчетный объем дотаций</t>
  </si>
  <si>
    <t>Расчетный размер дотаций на выравнивание бюджетной обеспеченности МР(МО, ГО)</t>
  </si>
  <si>
    <t>Размер дотации</t>
  </si>
  <si>
    <t>Объем дотаций, утвержденных на текущий финансовый год</t>
  </si>
  <si>
    <t>Объем дотаций, утвержденных на очередной финансовый год</t>
  </si>
  <si>
    <t>Предельный размер снижения ДВБОМР(ГО), % от налогового потенциала</t>
  </si>
  <si>
    <t>Налоговый потенциал</t>
  </si>
  <si>
    <t>Учет ограничения на снижение дотации относительно предыдущего года</t>
  </si>
  <si>
    <t>Минимальный объем дотаций</t>
  </si>
  <si>
    <t>Положительная разница между расчетным и минимальным объемами дотации</t>
  </si>
  <si>
    <t>Дораспределяемый объем дотаций</t>
  </si>
  <si>
    <t>Бюджетная обеспеченность МР (МО, ГО) после распределения дотаций</t>
  </si>
  <si>
    <t>Обозначение</t>
  </si>
  <si>
    <r>
      <t>К</t>
    </r>
    <r>
      <rPr>
        <b/>
        <vertAlign val="superscript"/>
        <sz val="10"/>
        <rFont val="Times New Roman"/>
        <family val="1"/>
        <charset val="204"/>
      </rPr>
      <t>t-1</t>
    </r>
  </si>
  <si>
    <r>
      <t>И</t>
    </r>
    <r>
      <rPr>
        <b/>
        <vertAlign val="subscript"/>
        <sz val="10"/>
        <rFont val="Times New Roman"/>
        <family val="1"/>
        <charset val="204"/>
      </rPr>
      <t>к</t>
    </r>
    <r>
      <rPr>
        <b/>
        <vertAlign val="superscript"/>
        <sz val="10"/>
        <rFont val="Times New Roman"/>
        <family val="1"/>
        <charset val="204"/>
      </rPr>
      <t>t</t>
    </r>
  </si>
  <si>
    <r>
      <t>К</t>
    </r>
    <r>
      <rPr>
        <b/>
        <vertAlign val="superscript"/>
        <sz val="10"/>
        <rFont val="Times New Roman"/>
        <family val="1"/>
        <charset val="204"/>
      </rPr>
      <t>t</t>
    </r>
    <r>
      <rPr>
        <b/>
        <sz val="10"/>
        <rFont val="Times New Roman"/>
        <family val="1"/>
        <charset val="204"/>
      </rPr>
      <t>=И</t>
    </r>
    <r>
      <rPr>
        <b/>
        <vertAlign val="subscript"/>
        <sz val="10"/>
        <rFont val="Times New Roman"/>
        <family val="1"/>
        <charset val="204"/>
      </rPr>
      <t>к</t>
    </r>
    <r>
      <rPr>
        <b/>
        <vertAlign val="superscript"/>
        <sz val="10"/>
        <rFont val="Times New Roman"/>
        <family val="1"/>
        <charset val="204"/>
      </rPr>
      <t>t</t>
    </r>
    <r>
      <rPr>
        <b/>
        <sz val="10"/>
        <rFont val="Times New Roman"/>
        <family val="1"/>
        <charset val="204"/>
      </rPr>
      <t>×К</t>
    </r>
    <r>
      <rPr>
        <b/>
        <vertAlign val="superscript"/>
        <sz val="10"/>
        <rFont val="Times New Roman"/>
        <family val="1"/>
        <charset val="204"/>
      </rPr>
      <t>t-1</t>
    </r>
  </si>
  <si>
    <r>
      <t>Н</t>
    </r>
    <r>
      <rPr>
        <b/>
        <vertAlign val="subscript"/>
        <sz val="10"/>
        <rFont val="Times New Roman"/>
        <family val="1"/>
        <charset val="204"/>
      </rPr>
      <t>j</t>
    </r>
  </si>
  <si>
    <r>
      <t>ИБР</t>
    </r>
    <r>
      <rPr>
        <b/>
        <vertAlign val="subscript"/>
        <sz val="10"/>
        <rFont val="Times New Roman"/>
        <family val="1"/>
        <charset val="204"/>
      </rPr>
      <t>j</t>
    </r>
  </si>
  <si>
    <r>
      <t>ИНП</t>
    </r>
    <r>
      <rPr>
        <b/>
        <vertAlign val="subscript"/>
        <sz val="10"/>
        <rFont val="Times New Roman"/>
        <family val="1"/>
        <charset val="204"/>
      </rPr>
      <t>j</t>
    </r>
  </si>
  <si>
    <r>
      <t>БО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sz val="10"/>
        <rFont val="Times New Roman"/>
        <family val="1"/>
        <charset val="204"/>
      </rPr>
      <t>=ИНП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sz val="10"/>
        <rFont val="Times New Roman"/>
        <family val="1"/>
        <charset val="204"/>
      </rPr>
      <t>/ИБР</t>
    </r>
    <r>
      <rPr>
        <b/>
        <vertAlign val="subscript"/>
        <sz val="10"/>
        <rFont val="Times New Roman"/>
        <family val="1"/>
        <charset val="204"/>
      </rPr>
      <t>j</t>
    </r>
  </si>
  <si>
    <t>ПНД=НП</t>
  </si>
  <si>
    <r>
      <t>Д = ПНД/Н×СУММА((К-БО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sz val="10"/>
        <rFont val="Times New Roman"/>
        <family val="1"/>
        <charset val="204"/>
      </rPr>
      <t>)×ИБР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sz val="10"/>
        <rFont val="Times New Roman"/>
        <family val="1"/>
        <charset val="204"/>
      </rPr>
      <t>×Н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sz val="10"/>
        <rFont val="Times New Roman"/>
        <family val="1"/>
        <charset val="204"/>
      </rPr>
      <t>)</t>
    </r>
  </si>
  <si>
    <r>
      <t>T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sz val="10"/>
        <rFont val="Times New Roman"/>
        <family val="1"/>
        <charset val="204"/>
      </rPr>
      <t xml:space="preserve"> = ПНД/Н×(К-БО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sz val="10"/>
        <rFont val="Times New Roman"/>
        <family val="1"/>
        <charset val="204"/>
      </rPr>
      <t>)×ИБР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sz val="10"/>
        <rFont val="Times New Roman"/>
        <family val="1"/>
        <charset val="204"/>
      </rPr>
      <t>×Н</t>
    </r>
    <r>
      <rPr>
        <b/>
        <vertAlign val="subscript"/>
        <sz val="10"/>
        <rFont val="Times New Roman"/>
        <family val="1"/>
        <charset val="204"/>
      </rPr>
      <t>j</t>
    </r>
  </si>
  <si>
    <r>
      <t>РД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t</t>
    </r>
    <r>
      <rPr>
        <b/>
        <sz val="10"/>
        <rFont val="Times New Roman"/>
        <family val="1"/>
        <charset val="204"/>
      </rPr>
      <t xml:space="preserve"> = Д</t>
    </r>
    <r>
      <rPr>
        <b/>
        <vertAlign val="superscript"/>
        <sz val="10"/>
        <rFont val="Times New Roman"/>
        <family val="1"/>
        <charset val="204"/>
      </rPr>
      <t>t</t>
    </r>
    <r>
      <rPr>
        <b/>
        <sz val="10"/>
        <rFont val="Times New Roman"/>
        <family val="1"/>
        <charset val="204"/>
      </rPr>
      <t>×T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sz val="10"/>
        <rFont val="Times New Roman"/>
        <family val="1"/>
        <charset val="204"/>
      </rPr>
      <t>/СУММА(T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sz val="10"/>
        <rFont val="Times New Roman"/>
        <family val="1"/>
        <charset val="204"/>
      </rPr>
      <t>)</t>
    </r>
  </si>
  <si>
    <r>
      <t>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утв t-1</t>
    </r>
  </si>
  <si>
    <r>
      <t>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утв t</t>
    </r>
  </si>
  <si>
    <r>
      <t>НП</t>
    </r>
    <r>
      <rPr>
        <b/>
        <vertAlign val="subscript"/>
        <sz val="10"/>
        <rFont val="Times New Roman"/>
        <family val="1"/>
        <charset val="204"/>
      </rPr>
      <t>j</t>
    </r>
  </si>
  <si>
    <r>
      <t>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мин t</t>
    </r>
    <r>
      <rPr>
        <b/>
        <sz val="10"/>
        <rFont val="Times New Roman"/>
        <family val="1"/>
        <charset val="204"/>
      </rPr>
      <t xml:space="preserve"> = 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утв t</t>
    </r>
  </si>
  <si>
    <r>
      <t>МАКС(РД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t</t>
    </r>
    <r>
      <rPr>
        <b/>
        <sz val="10"/>
        <rFont val="Times New Roman"/>
        <family val="1"/>
        <charset val="204"/>
      </rPr>
      <t xml:space="preserve"> - 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мин t</t>
    </r>
    <r>
      <rPr>
        <b/>
        <sz val="10"/>
        <rFont val="Times New Roman"/>
        <family val="1"/>
        <charset val="204"/>
      </rPr>
      <t>;0)</t>
    </r>
  </si>
  <si>
    <r>
      <t>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t</t>
    </r>
    <r>
      <rPr>
        <b/>
        <sz val="10"/>
        <rFont val="Times New Roman"/>
        <family val="1"/>
        <charset val="204"/>
      </rPr>
      <t xml:space="preserve"> = 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мин t</t>
    </r>
    <r>
      <rPr>
        <b/>
        <sz val="10"/>
        <rFont val="Times New Roman"/>
        <family val="1"/>
        <charset val="204"/>
      </rPr>
      <t xml:space="preserve"> + (Д</t>
    </r>
    <r>
      <rPr>
        <b/>
        <vertAlign val="superscript"/>
        <sz val="10"/>
        <rFont val="Times New Roman"/>
        <family val="1"/>
        <charset val="204"/>
      </rPr>
      <t>t</t>
    </r>
    <r>
      <rPr>
        <b/>
        <sz val="10"/>
        <rFont val="Times New Roman"/>
        <family val="1"/>
        <charset val="204"/>
      </rPr>
      <t xml:space="preserve"> - СУММА(Д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мин t</t>
    </r>
    <r>
      <rPr>
        <b/>
        <sz val="10"/>
        <rFont val="Times New Roman"/>
        <family val="1"/>
        <charset val="204"/>
      </rPr>
      <t>)) × (РД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t</t>
    </r>
    <r>
      <rPr>
        <b/>
        <sz val="10"/>
        <rFont val="Times New Roman"/>
        <family val="1"/>
        <charset val="204"/>
      </rPr>
      <t xml:space="preserve"> - 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мин t</t>
    </r>
    <r>
      <rPr>
        <b/>
        <sz val="10"/>
        <rFont val="Times New Roman"/>
        <family val="1"/>
        <charset val="204"/>
      </rPr>
      <t>)/СУММА(РД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t</t>
    </r>
    <r>
      <rPr>
        <b/>
        <sz val="10"/>
        <rFont val="Times New Roman"/>
        <family val="1"/>
        <charset val="204"/>
      </rPr>
      <t xml:space="preserve"> - 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мин t</t>
    </r>
    <r>
      <rPr>
        <b/>
        <sz val="10"/>
        <rFont val="Times New Roman"/>
        <family val="1"/>
        <charset val="204"/>
      </rPr>
      <t>)</t>
    </r>
  </si>
  <si>
    <r>
      <t>РБО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sz val="10"/>
        <rFont val="Times New Roman"/>
        <family val="1"/>
        <charset val="204"/>
      </rPr>
      <t>=БО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sz val="10"/>
        <rFont val="Times New Roman"/>
        <family val="1"/>
        <charset val="204"/>
      </rPr>
      <t>+Д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sz val="10"/>
        <rFont val="Times New Roman"/>
        <family val="1"/>
        <charset val="204"/>
      </rPr>
      <t>×Н/(ПНД × ИБР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sz val="10"/>
        <rFont val="Times New Roman"/>
        <family val="1"/>
        <charset val="204"/>
      </rPr>
      <t xml:space="preserve"> × Н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sz val="10"/>
        <rFont val="Times New Roman"/>
        <family val="1"/>
        <charset val="204"/>
      </rPr>
      <t>)</t>
    </r>
  </si>
  <si>
    <t>Источник</t>
  </si>
  <si>
    <t>Закон о бюджете на 2024-2026 гг.</t>
  </si>
  <si>
    <t>Росстат</t>
  </si>
  <si>
    <t>Расчет ИБР</t>
  </si>
  <si>
    <t>Расчет ИНП</t>
  </si>
  <si>
    <t>Закон о бюджете на 2025-2027 гг.</t>
  </si>
  <si>
    <t>Ед. изм.</t>
  </si>
  <si>
    <t>Единиц</t>
  </si>
  <si>
    <t>чел</t>
  </si>
  <si>
    <t>тыс. руб.</t>
  </si>
  <si>
    <t>Дата</t>
  </si>
  <si>
    <t>2026/2025</t>
  </si>
  <si>
    <t>на 01.01.2025</t>
  </si>
  <si>
    <t>2025</t>
  </si>
  <si>
    <t>Параметры</t>
  </si>
  <si>
    <t>Итого</t>
  </si>
  <si>
    <t xml:space="preserve"> 1.Агульский</t>
  </si>
  <si>
    <t>Утвержденный (распределенный) объем дотаций на 2025 г.</t>
  </si>
  <si>
    <t xml:space="preserve"> 2.Акушинский </t>
  </si>
  <si>
    <t>Минимальный размер ДВБОМР(ГО) на 2025 г.</t>
  </si>
  <si>
    <t xml:space="preserve"> 3.Ахвахский</t>
  </si>
  <si>
    <t>Планируемый объем дотаций на 2025 г.</t>
  </si>
  <si>
    <t xml:space="preserve"> 4.Ахтынский</t>
  </si>
  <si>
    <t>Этот объем соответствует критерию выравнивания</t>
  </si>
  <si>
    <t xml:space="preserve"> 5.Бабаюртовский </t>
  </si>
  <si>
    <t xml:space="preserve"> 6.Ботлихский  </t>
  </si>
  <si>
    <t xml:space="preserve"> 7.Буйнакский </t>
  </si>
  <si>
    <t xml:space="preserve"> 8.Гергебильский</t>
  </si>
  <si>
    <t xml:space="preserve"> 9.Гумбетовский </t>
  </si>
  <si>
    <t xml:space="preserve">10.Гунибский    </t>
  </si>
  <si>
    <t xml:space="preserve">11.Дахадаевский </t>
  </si>
  <si>
    <t xml:space="preserve">12.Дербентский </t>
  </si>
  <si>
    <t>13.Докузпаринский</t>
  </si>
  <si>
    <t>14.Казбековский</t>
  </si>
  <si>
    <t xml:space="preserve">15.Кайтагский    </t>
  </si>
  <si>
    <t>16.Карабудахкентский</t>
  </si>
  <si>
    <t xml:space="preserve">17.Каякентский </t>
  </si>
  <si>
    <t>18.Кизилюртовский</t>
  </si>
  <si>
    <t xml:space="preserve">19.Кизлярский      </t>
  </si>
  <si>
    <t>20.Кумторкалинский</t>
  </si>
  <si>
    <t xml:space="preserve">21.Кулинский </t>
  </si>
  <si>
    <t xml:space="preserve">22.Курахский </t>
  </si>
  <si>
    <t xml:space="preserve">23.Лакский   </t>
  </si>
  <si>
    <t xml:space="preserve">24.Левашинский  </t>
  </si>
  <si>
    <t xml:space="preserve">25.Магарамкентский  </t>
  </si>
  <si>
    <t xml:space="preserve">26.Новолакский  </t>
  </si>
  <si>
    <t xml:space="preserve">27.Ногайский    </t>
  </si>
  <si>
    <t xml:space="preserve">28.Рутульский </t>
  </si>
  <si>
    <t xml:space="preserve">29.С.Стальский  </t>
  </si>
  <si>
    <t xml:space="preserve">30.Сергокалинский  </t>
  </si>
  <si>
    <t xml:space="preserve">31.Табасаранский  </t>
  </si>
  <si>
    <t xml:space="preserve">32.Тарумовский  </t>
  </si>
  <si>
    <t xml:space="preserve">33.Тляратинский </t>
  </si>
  <si>
    <t>34.Унцукульский</t>
  </si>
  <si>
    <t xml:space="preserve">35.Хасавюртовский  </t>
  </si>
  <si>
    <t xml:space="preserve">36.Хивский   </t>
  </si>
  <si>
    <t xml:space="preserve">37.Хунзахский    </t>
  </si>
  <si>
    <t xml:space="preserve">38.Цумадинский  </t>
  </si>
  <si>
    <t xml:space="preserve">39.Цунтинский  </t>
  </si>
  <si>
    <t xml:space="preserve">40.Чародинский </t>
  </si>
  <si>
    <t xml:space="preserve">41.Шамильский    </t>
  </si>
  <si>
    <t>42.Бежтинский участок</t>
  </si>
  <si>
    <t xml:space="preserve">43.г.Махачкала  </t>
  </si>
  <si>
    <t xml:space="preserve">44.г.Дербент   </t>
  </si>
  <si>
    <t xml:space="preserve">45.г.Буйнакск    </t>
  </si>
  <si>
    <t xml:space="preserve">46.г.Хасавюрт </t>
  </si>
  <si>
    <t xml:space="preserve">47.г.Каспийск   </t>
  </si>
  <si>
    <t xml:space="preserve">48.г.Кизляр  </t>
  </si>
  <si>
    <t xml:space="preserve">49.г.Кизилюрт </t>
  </si>
  <si>
    <t xml:space="preserve">50.г.Избербаш   </t>
  </si>
  <si>
    <t xml:space="preserve">51.г.Ю.Сухокумск    </t>
  </si>
  <si>
    <t xml:space="preserve">52.г.Д.Огни   </t>
  </si>
  <si>
    <t>Положительная разница между расчетным и минимальным объемомами дотации</t>
  </si>
  <si>
    <r>
      <t>К</t>
    </r>
    <r>
      <rPr>
        <b/>
        <vertAlign val="superscript"/>
        <sz val="10"/>
        <rFont val="Times New Roman"/>
        <family val="1"/>
        <charset val="204"/>
      </rPr>
      <t>t</t>
    </r>
  </si>
  <si>
    <r>
      <t>И</t>
    </r>
    <r>
      <rPr>
        <b/>
        <vertAlign val="subscript"/>
        <sz val="10"/>
        <rFont val="Times New Roman"/>
        <family val="1"/>
        <charset val="204"/>
      </rPr>
      <t>к</t>
    </r>
    <r>
      <rPr>
        <b/>
        <vertAlign val="superscript"/>
        <sz val="10"/>
        <rFont val="Times New Roman"/>
        <family val="1"/>
        <charset val="204"/>
      </rPr>
      <t>t+1</t>
    </r>
  </si>
  <si>
    <r>
      <t>К</t>
    </r>
    <r>
      <rPr>
        <b/>
        <vertAlign val="superscript"/>
        <sz val="10"/>
        <rFont val="Times New Roman"/>
        <family val="1"/>
        <charset val="204"/>
      </rPr>
      <t>t+1</t>
    </r>
    <r>
      <rPr>
        <b/>
        <sz val="10"/>
        <rFont val="Times New Roman"/>
        <family val="1"/>
        <charset val="204"/>
      </rPr>
      <t>=И</t>
    </r>
    <r>
      <rPr>
        <b/>
        <vertAlign val="subscript"/>
        <sz val="10"/>
        <rFont val="Times New Roman"/>
        <family val="1"/>
        <charset val="204"/>
      </rPr>
      <t>к</t>
    </r>
    <r>
      <rPr>
        <b/>
        <vertAlign val="superscript"/>
        <sz val="10"/>
        <rFont val="Times New Roman"/>
        <family val="1"/>
        <charset val="204"/>
      </rPr>
      <t>t+1</t>
    </r>
    <r>
      <rPr>
        <b/>
        <sz val="10"/>
        <rFont val="Times New Roman"/>
        <family val="1"/>
        <charset val="204"/>
      </rPr>
      <t>×К</t>
    </r>
    <r>
      <rPr>
        <b/>
        <vertAlign val="superscript"/>
        <sz val="10"/>
        <rFont val="Times New Roman"/>
        <family val="1"/>
        <charset val="204"/>
      </rPr>
      <t>t</t>
    </r>
  </si>
  <si>
    <r>
      <t>РД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t+1</t>
    </r>
    <r>
      <rPr>
        <b/>
        <sz val="10"/>
        <rFont val="Times New Roman"/>
        <family val="1"/>
        <charset val="204"/>
      </rPr>
      <t xml:space="preserve"> = 0,80×Д</t>
    </r>
    <r>
      <rPr>
        <b/>
        <vertAlign val="superscript"/>
        <sz val="10"/>
        <rFont val="Times New Roman"/>
        <family val="1"/>
        <charset val="204"/>
      </rPr>
      <t>t+1</t>
    </r>
    <r>
      <rPr>
        <b/>
        <sz val="10"/>
        <rFont val="Times New Roman"/>
        <family val="1"/>
        <charset val="204"/>
      </rPr>
      <t>×T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sz val="10"/>
        <rFont val="Times New Roman"/>
        <family val="1"/>
        <charset val="204"/>
      </rPr>
      <t>/СУММА(T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sz val="10"/>
        <rFont val="Times New Roman"/>
        <family val="1"/>
        <charset val="204"/>
      </rPr>
      <t>)</t>
    </r>
  </si>
  <si>
    <r>
      <t>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утв t+1</t>
    </r>
  </si>
  <si>
    <r>
      <t>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мин t+1</t>
    </r>
    <r>
      <rPr>
        <b/>
        <sz val="10"/>
        <rFont val="Times New Roman"/>
        <family val="1"/>
        <charset val="204"/>
      </rPr>
      <t xml:space="preserve"> = 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утв t+1</t>
    </r>
  </si>
  <si>
    <r>
      <t>МАКС(РД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t+1</t>
    </r>
    <r>
      <rPr>
        <b/>
        <sz val="10"/>
        <rFont val="Times New Roman"/>
        <family val="1"/>
        <charset val="204"/>
      </rPr>
      <t xml:space="preserve"> - 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мин t+1</t>
    </r>
    <r>
      <rPr>
        <b/>
        <sz val="10"/>
        <rFont val="Times New Roman"/>
        <family val="1"/>
        <charset val="204"/>
      </rPr>
      <t>;0)</t>
    </r>
  </si>
  <si>
    <r>
      <t>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t+1</t>
    </r>
    <r>
      <rPr>
        <b/>
        <sz val="10"/>
        <rFont val="Times New Roman"/>
        <family val="1"/>
        <charset val="204"/>
      </rPr>
      <t xml:space="preserve"> = 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мин t+1</t>
    </r>
    <r>
      <rPr>
        <b/>
        <sz val="10"/>
        <rFont val="Times New Roman"/>
        <family val="1"/>
        <charset val="204"/>
      </rPr>
      <t xml:space="preserve"> + (0,80×Д</t>
    </r>
    <r>
      <rPr>
        <b/>
        <vertAlign val="superscript"/>
        <sz val="10"/>
        <rFont val="Times New Roman"/>
        <family val="1"/>
        <charset val="204"/>
      </rPr>
      <t>t+1</t>
    </r>
    <r>
      <rPr>
        <b/>
        <sz val="10"/>
        <rFont val="Times New Roman"/>
        <family val="1"/>
        <charset val="204"/>
      </rPr>
      <t xml:space="preserve"> - СУММА(Д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мин t+1</t>
    </r>
    <r>
      <rPr>
        <b/>
        <sz val="10"/>
        <rFont val="Times New Roman"/>
        <family val="1"/>
        <charset val="204"/>
      </rPr>
      <t>)) × (РД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t+1</t>
    </r>
    <r>
      <rPr>
        <b/>
        <sz val="10"/>
        <rFont val="Times New Roman"/>
        <family val="1"/>
        <charset val="204"/>
      </rPr>
      <t xml:space="preserve"> - 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мин t+1</t>
    </r>
    <r>
      <rPr>
        <b/>
        <sz val="10"/>
        <rFont val="Times New Roman"/>
        <family val="1"/>
        <charset val="204"/>
      </rPr>
      <t>)/СУММА(РД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t+1</t>
    </r>
    <r>
      <rPr>
        <b/>
        <sz val="10"/>
        <rFont val="Times New Roman"/>
        <family val="1"/>
        <charset val="204"/>
      </rPr>
      <t xml:space="preserve"> - 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мин t+1</t>
    </r>
    <r>
      <rPr>
        <b/>
        <sz val="10"/>
        <rFont val="Times New Roman"/>
        <family val="1"/>
        <charset val="204"/>
      </rPr>
      <t>)</t>
    </r>
  </si>
  <si>
    <t>2026/2024</t>
  </si>
  <si>
    <t>на 01.01.2024</t>
  </si>
  <si>
    <t>1,0</t>
  </si>
  <si>
    <r>
      <t>К</t>
    </r>
    <r>
      <rPr>
        <b/>
        <vertAlign val="superscript"/>
        <sz val="10"/>
        <rFont val="Times New Roman"/>
        <family val="1"/>
        <charset val="204"/>
      </rPr>
      <t>t</t>
    </r>
    <r>
      <rPr>
        <b/>
        <sz val="10"/>
        <rFont val="Times New Roman"/>
        <family val="1"/>
        <charset val="204"/>
      </rPr>
      <t>+1</t>
    </r>
  </si>
  <si>
    <r>
      <t>И</t>
    </r>
    <r>
      <rPr>
        <b/>
        <vertAlign val="subscript"/>
        <sz val="10"/>
        <rFont val="Times New Roman"/>
        <family val="1"/>
        <charset val="204"/>
      </rPr>
      <t>к</t>
    </r>
    <r>
      <rPr>
        <b/>
        <vertAlign val="superscript"/>
        <sz val="10"/>
        <rFont val="Times New Roman"/>
        <family val="1"/>
        <charset val="204"/>
      </rPr>
      <t>t+2</t>
    </r>
  </si>
  <si>
    <r>
      <t>К</t>
    </r>
    <r>
      <rPr>
        <b/>
        <vertAlign val="superscript"/>
        <sz val="10"/>
        <rFont val="Times New Roman"/>
        <family val="1"/>
        <charset val="204"/>
      </rPr>
      <t>t+2</t>
    </r>
    <r>
      <rPr>
        <b/>
        <sz val="10"/>
        <rFont val="Times New Roman"/>
        <family val="1"/>
        <charset val="204"/>
      </rPr>
      <t>=И</t>
    </r>
    <r>
      <rPr>
        <b/>
        <vertAlign val="subscript"/>
        <sz val="10"/>
        <rFont val="Times New Roman"/>
        <family val="1"/>
        <charset val="204"/>
      </rPr>
      <t>к</t>
    </r>
    <r>
      <rPr>
        <b/>
        <vertAlign val="superscript"/>
        <sz val="10"/>
        <rFont val="Times New Roman"/>
        <family val="1"/>
        <charset val="204"/>
      </rPr>
      <t>t+2</t>
    </r>
    <r>
      <rPr>
        <b/>
        <sz val="10"/>
        <rFont val="Times New Roman"/>
        <family val="1"/>
        <charset val="204"/>
      </rPr>
      <t>×К</t>
    </r>
    <r>
      <rPr>
        <b/>
        <vertAlign val="superscript"/>
        <sz val="10"/>
        <rFont val="Times New Roman"/>
        <family val="1"/>
        <charset val="204"/>
      </rPr>
      <t>t+1</t>
    </r>
  </si>
  <si>
    <r>
      <t>РД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t+2</t>
    </r>
    <r>
      <rPr>
        <b/>
        <sz val="10"/>
        <rFont val="Times New Roman"/>
        <family val="1"/>
        <charset val="204"/>
      </rPr>
      <t xml:space="preserve"> = Д</t>
    </r>
    <r>
      <rPr>
        <b/>
        <vertAlign val="superscript"/>
        <sz val="10"/>
        <rFont val="Times New Roman"/>
        <family val="1"/>
        <charset val="204"/>
      </rPr>
      <t>t+2</t>
    </r>
    <r>
      <rPr>
        <b/>
        <sz val="10"/>
        <rFont val="Times New Roman"/>
        <family val="1"/>
        <charset val="204"/>
      </rPr>
      <t>×T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sz val="10"/>
        <rFont val="Times New Roman"/>
        <family val="1"/>
        <charset val="204"/>
      </rPr>
      <t>/СУММА(T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sz val="10"/>
        <rFont val="Times New Roman"/>
        <family val="1"/>
        <charset val="204"/>
      </rPr>
      <t>)</t>
    </r>
  </si>
  <si>
    <r>
      <t>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t+2</t>
    </r>
    <r>
      <rPr>
        <b/>
        <sz val="10"/>
        <rFont val="Times New Roman"/>
        <family val="1"/>
        <charset val="204"/>
      </rPr>
      <t xml:space="preserve"> = РД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t+2</t>
    </r>
  </si>
  <si>
    <t>2027/2024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</si>
</sst>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%"/>
    <numFmt numFmtId="166" formatCode="#,##0.000"/>
    <numFmt numFmtId="167" formatCode="#,##0.0000"/>
    <numFmt numFmtId="168" formatCode="#,##0.000000"/>
    <numFmt numFmtId="169" formatCode="#,##0.00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MS Sans Serif"/>
      <family val="2"/>
      <charset val="204"/>
    </font>
    <font>
      <b/>
      <sz val="10"/>
      <color indexed="10"/>
      <name val="Times New Roman Cyr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0"/>
      <name val="Times New Roman Cyr"/>
      <family val="1"/>
      <charset val="204"/>
    </font>
    <font>
      <b/>
      <sz val="10"/>
      <color rgb="FFFF0000"/>
      <name val="Times New Roman Cyr"/>
      <family val="1"/>
      <charset val="204"/>
    </font>
    <font>
      <b/>
      <vertAlign val="subscript"/>
      <sz val="10"/>
      <color indexed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 Cyr"/>
      <charset val="204"/>
    </font>
    <font>
      <b/>
      <sz val="8"/>
      <name val="Times New Roman"/>
      <family val="1"/>
      <charset val="204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8"/>
      <color indexed="10"/>
      <name val="Times New Roman Cyr"/>
    </font>
    <font>
      <sz val="8"/>
      <name val="Times New Roman"/>
      <family val="1"/>
      <charset val="204"/>
    </font>
    <font>
      <b/>
      <sz val="8"/>
      <color indexed="10"/>
      <name val="Times New Roman Cyr"/>
      <charset val="204"/>
    </font>
    <font>
      <b/>
      <sz val="10"/>
      <color indexed="10"/>
      <name val="Times New Roman Cyr"/>
      <family val="1"/>
      <charset val="204"/>
    </font>
    <font>
      <b/>
      <sz val="10"/>
      <name val="Times New Roman Cyr"/>
      <charset val="204"/>
    </font>
    <font>
      <b/>
      <sz val="10"/>
      <color rgb="FFFF0000"/>
      <name val="Times New Roman"/>
      <family val="1"/>
      <charset val="204"/>
    </font>
    <font>
      <b/>
      <sz val="10"/>
      <color rgb="FFFF000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8" fillId="0" borderId="0"/>
    <xf numFmtId="0" fontId="18" fillId="0" borderId="0"/>
  </cellStyleXfs>
  <cellXfs count="85">
    <xf numFmtId="0" fontId="0" fillId="0" borderId="0" xfId="0"/>
    <xf numFmtId="49" fontId="3" fillId="2" borderId="1" xfId="2" applyNumberFormat="1" applyFont="1" applyFill="1" applyBorder="1" applyAlignment="1">
      <alignment horizontal="left"/>
    </xf>
    <xf numFmtId="49" fontId="4" fillId="2" borderId="1" xfId="2" applyNumberFormat="1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wrapText="1"/>
    </xf>
    <xf numFmtId="0" fontId="7" fillId="4" borderId="3" xfId="4" applyFont="1" applyFill="1" applyBorder="1" applyAlignment="1">
      <alignment horizontal="center" wrapText="1"/>
    </xf>
    <xf numFmtId="0" fontId="6" fillId="3" borderId="4" xfId="3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49" fontId="4" fillId="2" borderId="2" xfId="2" applyNumberFormat="1" applyFont="1" applyFill="1" applyBorder="1" applyAlignment="1">
      <alignment horizontal="right"/>
    </xf>
    <xf numFmtId="49" fontId="4" fillId="2" borderId="4" xfId="2" applyNumberFormat="1" applyFont="1" applyFill="1" applyBorder="1" applyAlignment="1">
      <alignment horizontal="right"/>
    </xf>
    <xf numFmtId="0" fontId="6" fillId="3" borderId="3" xfId="3" applyFont="1" applyFill="1" applyBorder="1" applyAlignment="1">
      <alignment horizontal="center" vertical="center" wrapText="1"/>
    </xf>
    <xf numFmtId="0" fontId="7" fillId="4" borderId="0" xfId="4" applyFont="1" applyFill="1" applyAlignment="1">
      <alignment horizontal="center" wrapText="1"/>
    </xf>
    <xf numFmtId="1" fontId="4" fillId="2" borderId="1" xfId="2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9" fillId="2" borderId="5" xfId="5" applyFont="1" applyFill="1" applyBorder="1" applyAlignment="1">
      <alignment horizontal="center" vertical="top" wrapText="1"/>
    </xf>
    <xf numFmtId="0" fontId="10" fillId="2" borderId="5" xfId="5" applyFont="1" applyFill="1" applyBorder="1" applyAlignment="1">
      <alignment horizontal="center" vertical="top" wrapText="1"/>
    </xf>
    <xf numFmtId="49" fontId="4" fillId="2" borderId="6" xfId="2" applyNumberFormat="1" applyFont="1" applyFill="1" applyBorder="1" applyAlignment="1">
      <alignment horizontal="center" vertical="top" wrapText="1"/>
    </xf>
    <xf numFmtId="49" fontId="4" fillId="2" borderId="5" xfId="2" applyNumberFormat="1" applyFont="1" applyFill="1" applyBorder="1" applyAlignment="1">
      <alignment horizontal="center" vertical="top" wrapText="1"/>
    </xf>
    <xf numFmtId="0" fontId="9" fillId="2" borderId="1" xfId="5" applyFont="1" applyFill="1" applyBorder="1" applyAlignment="1">
      <alignment horizontal="center" vertical="top" wrapText="1"/>
    </xf>
    <xf numFmtId="0" fontId="10" fillId="2" borderId="1" xfId="5" applyFont="1" applyFill="1" applyBorder="1" applyAlignment="1">
      <alignment horizontal="center" vertical="top" wrapText="1"/>
    </xf>
    <xf numFmtId="1" fontId="4" fillId="2" borderId="1" xfId="2" applyNumberFormat="1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left" vertical="center"/>
    </xf>
    <xf numFmtId="0" fontId="14" fillId="3" borderId="1" xfId="3" applyFont="1" applyFill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left" vertical="center"/>
    </xf>
    <xf numFmtId="49" fontId="15" fillId="2" borderId="1" xfId="2" applyNumberFormat="1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/>
    </xf>
    <xf numFmtId="49" fontId="15" fillId="2" borderId="2" xfId="2" applyNumberFormat="1" applyFont="1" applyFill="1" applyBorder="1" applyAlignment="1">
      <alignment horizontal="center" vertical="center" wrapText="1"/>
    </xf>
    <xf numFmtId="0" fontId="4" fillId="4" borderId="1" xfId="4" applyFont="1" applyFill="1" applyBorder="1" applyAlignment="1">
      <alignment horizontal="center" vertical="center"/>
    </xf>
    <xf numFmtId="1" fontId="15" fillId="2" borderId="1" xfId="2" applyNumberFormat="1" applyFont="1" applyFill="1" applyBorder="1" applyAlignment="1">
      <alignment horizontal="center" vertical="center"/>
    </xf>
    <xf numFmtId="0" fontId="15" fillId="2" borderId="1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9" fontId="17" fillId="2" borderId="1" xfId="1" applyFont="1" applyFill="1" applyBorder="1" applyAlignment="1">
      <alignment horizontal="center" vertical="center"/>
    </xf>
    <xf numFmtId="1" fontId="15" fillId="2" borderId="1" xfId="2" applyNumberFormat="1" applyFont="1" applyFill="1" applyBorder="1" applyAlignment="1">
      <alignment horizontal="center" vertical="center" wrapText="1"/>
    </xf>
    <xf numFmtId="1" fontId="18" fillId="2" borderId="1" xfId="2" applyNumberFormat="1" applyFont="1" applyFill="1" applyBorder="1" applyAlignment="1">
      <alignment horizontal="left" vertical="center" wrapText="1"/>
    </xf>
    <xf numFmtId="4" fontId="19" fillId="4" borderId="1" xfId="3" applyNumberFormat="1" applyFont="1" applyFill="1" applyBorder="1" applyAlignment="1">
      <alignment horizontal="left" vertical="center"/>
    </xf>
    <xf numFmtId="4" fontId="19" fillId="4" borderId="1" xfId="3" applyNumberFormat="1" applyFont="1" applyFill="1" applyBorder="1" applyAlignment="1">
      <alignment horizontal="center" vertical="center"/>
    </xf>
    <xf numFmtId="4" fontId="9" fillId="4" borderId="1" xfId="3" applyNumberFormat="1" applyFont="1" applyFill="1" applyBorder="1" applyAlignment="1">
      <alignment horizontal="left" vertical="center"/>
    </xf>
    <xf numFmtId="1" fontId="17" fillId="2" borderId="1" xfId="2" applyNumberFormat="1" applyFont="1" applyFill="1" applyBorder="1" applyAlignment="1">
      <alignment horizontal="center" vertical="center" wrapText="1"/>
    </xf>
    <xf numFmtId="1" fontId="20" fillId="2" borderId="1" xfId="2" applyNumberFormat="1" applyFont="1" applyFill="1" applyBorder="1" applyAlignment="1">
      <alignment horizontal="left" vertical="center" wrapText="1"/>
    </xf>
    <xf numFmtId="0" fontId="21" fillId="3" borderId="1" xfId="3" applyFont="1" applyFill="1" applyBorder="1" applyAlignment="1">
      <alignment horizontal="center" vertical="center" wrapText="1"/>
    </xf>
    <xf numFmtId="164" fontId="22" fillId="2" borderId="1" xfId="2" applyNumberFormat="1" applyFont="1" applyFill="1" applyBorder="1" applyAlignment="1">
      <alignment horizontal="center" vertical="center"/>
    </xf>
    <xf numFmtId="164" fontId="17" fillId="2" borderId="1" xfId="2" applyNumberFormat="1" applyFont="1" applyFill="1" applyBorder="1" applyAlignment="1">
      <alignment horizontal="center" vertical="center"/>
    </xf>
    <xf numFmtId="0" fontId="23" fillId="3" borderId="1" xfId="3" applyFont="1" applyFill="1" applyBorder="1" applyAlignment="1">
      <alignment horizontal="center" vertical="center" wrapText="1"/>
    </xf>
    <xf numFmtId="0" fontId="17" fillId="4" borderId="1" xfId="4" applyFont="1" applyFill="1" applyBorder="1" applyAlignment="1">
      <alignment horizontal="center" vertical="center"/>
    </xf>
    <xf numFmtId="49" fontId="17" fillId="2" borderId="1" xfId="2" applyNumberFormat="1" applyFont="1" applyFill="1" applyBorder="1" applyAlignment="1">
      <alignment horizontal="center" vertical="center" wrapText="1"/>
    </xf>
    <xf numFmtId="1" fontId="20" fillId="2" borderId="1" xfId="2" applyNumberFormat="1" applyFont="1" applyFill="1" applyBorder="1" applyAlignment="1">
      <alignment horizontal="left" vertical="center"/>
    </xf>
    <xf numFmtId="165" fontId="17" fillId="2" borderId="1" xfId="1" applyNumberFormat="1" applyFont="1" applyFill="1" applyBorder="1" applyAlignment="1">
      <alignment horizontal="center" vertical="center" wrapText="1"/>
    </xf>
    <xf numFmtId="3" fontId="9" fillId="3" borderId="1" xfId="3" applyNumberFormat="1" applyFont="1" applyFill="1" applyBorder="1" applyAlignment="1">
      <alignment vertical="center" wrapText="1"/>
    </xf>
    <xf numFmtId="166" fontId="14" fillId="2" borderId="1" xfId="2" applyNumberFormat="1" applyFont="1" applyFill="1" applyBorder="1" applyAlignment="1">
      <alignment horizontal="right" vertical="center"/>
    </xf>
    <xf numFmtId="1" fontId="4" fillId="2" borderId="1" xfId="2" applyNumberFormat="1" applyFont="1" applyFill="1" applyBorder="1" applyAlignment="1">
      <alignment horizontal="center" wrapText="1"/>
    </xf>
    <xf numFmtId="0" fontId="9" fillId="3" borderId="1" xfId="3" applyFont="1" applyFill="1" applyBorder="1"/>
    <xf numFmtId="49" fontId="17" fillId="2" borderId="1" xfId="2" applyNumberFormat="1" applyFont="1" applyFill="1" applyBorder="1" applyAlignment="1">
      <alignment horizontal="center" wrapText="1"/>
    </xf>
    <xf numFmtId="166" fontId="4" fillId="4" borderId="1" xfId="4" applyNumberFormat="1" applyFont="1" applyFill="1" applyBorder="1"/>
    <xf numFmtId="3" fontId="4" fillId="4" borderId="1" xfId="4" applyNumberFormat="1" applyFont="1" applyFill="1" applyBorder="1"/>
    <xf numFmtId="166" fontId="24" fillId="3" borderId="1" xfId="3" applyNumberFormat="1" applyFont="1" applyFill="1" applyBorder="1" applyAlignment="1">
      <alignment horizontal="center" wrapText="1"/>
    </xf>
    <xf numFmtId="167" fontId="25" fillId="2" borderId="1" xfId="5" applyNumberFormat="1" applyFont="1" applyFill="1" applyBorder="1"/>
    <xf numFmtId="167" fontId="4" fillId="5" borderId="1" xfId="2" applyNumberFormat="1" applyFont="1" applyFill="1" applyBorder="1"/>
    <xf numFmtId="3" fontId="4" fillId="5" borderId="1" xfId="2" applyNumberFormat="1" applyFont="1" applyFill="1" applyBorder="1"/>
    <xf numFmtId="3" fontId="26" fillId="5" borderId="1" xfId="2" applyNumberFormat="1" applyFont="1" applyFill="1" applyBorder="1"/>
    <xf numFmtId="164" fontId="4" fillId="5" borderId="1" xfId="2" applyNumberFormat="1" applyFont="1" applyFill="1" applyBorder="1"/>
    <xf numFmtId="0" fontId="15" fillId="2" borderId="1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left" vertical="center"/>
    </xf>
    <xf numFmtId="3" fontId="19" fillId="3" borderId="1" xfId="6" applyNumberFormat="1" applyFont="1" applyFill="1" applyBorder="1"/>
    <xf numFmtId="3" fontId="19" fillId="2" borderId="1" xfId="5" applyNumberFormat="1" applyFont="1" applyFill="1" applyBorder="1"/>
    <xf numFmtId="3" fontId="19" fillId="6" borderId="1" xfId="5" applyNumberFormat="1" applyFont="1" applyFill="1" applyBorder="1"/>
    <xf numFmtId="3" fontId="15" fillId="5" borderId="1" xfId="2" applyNumberFormat="1" applyFont="1" applyFill="1" applyBorder="1"/>
    <xf numFmtId="167" fontId="15" fillId="5" borderId="1" xfId="2" applyNumberFormat="1" applyFont="1" applyFill="1" applyBorder="1"/>
    <xf numFmtId="167" fontId="19" fillId="6" borderId="1" xfId="5" applyNumberFormat="1" applyFont="1" applyFill="1" applyBorder="1"/>
    <xf numFmtId="3" fontId="9" fillId="6" borderId="1" xfId="5" applyNumberFormat="1" applyFont="1" applyFill="1" applyBorder="1"/>
    <xf numFmtId="167" fontId="9" fillId="6" borderId="1" xfId="5" applyNumberFormat="1" applyFont="1" applyFill="1" applyBorder="1"/>
    <xf numFmtId="168" fontId="19" fillId="2" borderId="1" xfId="5" applyNumberFormat="1" applyFont="1" applyFill="1" applyBorder="1"/>
    <xf numFmtId="3" fontId="27" fillId="2" borderId="1" xfId="5" applyNumberFormat="1" applyFont="1" applyFill="1" applyBorder="1"/>
    <xf numFmtId="168" fontId="25" fillId="2" borderId="1" xfId="5" applyNumberFormat="1" applyFont="1" applyFill="1" applyBorder="1"/>
    <xf numFmtId="0" fontId="15" fillId="0" borderId="0" xfId="2" applyFont="1"/>
    <xf numFmtId="0" fontId="15" fillId="0" borderId="0" xfId="2" applyFont="1" applyAlignment="1">
      <alignment horizontal="center"/>
    </xf>
    <xf numFmtId="0" fontId="15" fillId="0" borderId="0" xfId="4" applyFont="1"/>
    <xf numFmtId="3" fontId="15" fillId="0" borderId="0" xfId="2" applyNumberFormat="1" applyFont="1"/>
    <xf numFmtId="0" fontId="4" fillId="0" borderId="0" xfId="4" applyFont="1"/>
    <xf numFmtId="167" fontId="4" fillId="4" borderId="1" xfId="2" applyNumberFormat="1" applyFont="1" applyFill="1" applyBorder="1"/>
    <xf numFmtId="169" fontId="19" fillId="3" borderId="1" xfId="6" applyNumberFormat="1" applyFont="1" applyFill="1" applyBorder="1"/>
  </cellXfs>
  <cellStyles count="7">
    <cellStyle name="Normal_Alexander's Tables" xfId="6" xr:uid="{18306CD9-5BEF-4029-ABDA-A16FF6F3D38B}"/>
    <cellStyle name="Normal_own-reg-rev" xfId="3" xr:uid="{ECE6E549-D6F1-42A5-B37B-E72182B03887}"/>
    <cellStyle name="Normal_Regional Data for IGR" xfId="5" xr:uid="{EBBEC7C7-A382-446A-BC6C-E04FDD0B62E8}"/>
    <cellStyle name="Normal_Ставрополь_закрепление единых нормативов 2" xfId="4" xr:uid="{9DE0C2E2-E763-4864-B2CD-C3289843EF8A}"/>
    <cellStyle name="Normal_ФФПМР_ИБР_Ставрополь_2006 4" xfId="2" xr:uid="{B949F83F-D7DE-4746-8494-939A7A92EE9A}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1;&#1102;&#1076;&#1078;&#1077;&#1090;&#1099;/&#1041;&#1102;&#1076;&#1078;&#1077;&#1090;%20&#1085;&#1072;%202026%20&#1075;&#1086;&#1076;/&#1042;&#1072;&#1088;&#1080;&#1072;&#1085;&#1090;%2021.10.25%20&#1075;_&#1086;&#1082;_&#1074;&#1072;&#1088;/&#1056;&#1072;&#1081;&#1075;&#1086;&#1088;/&#1044;&#1042;&#1041;&#1054;&#1052;&#1056;(&#1043;&#1054;)%202026-2028%202025-10-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фициенты"/>
      <sheetName val="ИБР"/>
      <sheetName val="ИНП 2026"/>
      <sheetName val="ИНП 2027"/>
      <sheetName val="ИНП 2028"/>
      <sheetName val="Дотации 2026"/>
      <sheetName val="Дотации 2027"/>
      <sheetName val="Дотации 2028"/>
      <sheetName val="Корректировка изм"/>
    </sheetNames>
    <sheetDataSet>
      <sheetData sheetId="0">
        <row r="18">
          <cell r="D18">
            <v>10370</v>
          </cell>
        </row>
        <row r="19">
          <cell r="D19">
            <v>55249</v>
          </cell>
        </row>
        <row r="20">
          <cell r="D20">
            <v>25204</v>
          </cell>
        </row>
        <row r="21">
          <cell r="D21">
            <v>31765</v>
          </cell>
        </row>
        <row r="22">
          <cell r="D22">
            <v>54274</v>
          </cell>
        </row>
        <row r="23">
          <cell r="D23">
            <v>62503</v>
          </cell>
        </row>
        <row r="24">
          <cell r="D24">
            <v>87002</v>
          </cell>
        </row>
        <row r="25">
          <cell r="D25">
            <v>20572</v>
          </cell>
        </row>
        <row r="26">
          <cell r="D26">
            <v>21607</v>
          </cell>
        </row>
        <row r="27">
          <cell r="D27">
            <v>30368</v>
          </cell>
        </row>
        <row r="28">
          <cell r="D28">
            <v>36449</v>
          </cell>
        </row>
        <row r="29">
          <cell r="D29">
            <v>101229</v>
          </cell>
        </row>
        <row r="30">
          <cell r="D30">
            <v>15280</v>
          </cell>
        </row>
        <row r="31">
          <cell r="D31">
            <v>51954</v>
          </cell>
        </row>
        <row r="32">
          <cell r="D32">
            <v>33836</v>
          </cell>
        </row>
        <row r="33">
          <cell r="D33">
            <v>104951</v>
          </cell>
        </row>
        <row r="34">
          <cell r="D34">
            <v>60945</v>
          </cell>
        </row>
        <row r="35">
          <cell r="D35">
            <v>77655</v>
          </cell>
        </row>
        <row r="36">
          <cell r="D36">
            <v>80389</v>
          </cell>
        </row>
        <row r="37">
          <cell r="D37">
            <v>30008</v>
          </cell>
        </row>
        <row r="38">
          <cell r="D38">
            <v>10519</v>
          </cell>
        </row>
        <row r="39">
          <cell r="D39">
            <v>14801</v>
          </cell>
        </row>
        <row r="40">
          <cell r="D40">
            <v>12132</v>
          </cell>
        </row>
        <row r="41">
          <cell r="D41">
            <v>83226</v>
          </cell>
        </row>
        <row r="42">
          <cell r="D42">
            <v>55337</v>
          </cell>
        </row>
        <row r="43">
          <cell r="D43">
            <v>35125</v>
          </cell>
        </row>
        <row r="44">
          <cell r="D44">
            <v>17438</v>
          </cell>
        </row>
        <row r="45">
          <cell r="D45">
            <v>20305</v>
          </cell>
        </row>
        <row r="46">
          <cell r="D46">
            <v>57356</v>
          </cell>
        </row>
        <row r="47">
          <cell r="D47">
            <v>26838</v>
          </cell>
        </row>
        <row r="48">
          <cell r="D48">
            <v>52830</v>
          </cell>
        </row>
        <row r="49">
          <cell r="D49">
            <v>35942</v>
          </cell>
        </row>
        <row r="50">
          <cell r="D50">
            <v>24317</v>
          </cell>
        </row>
        <row r="51">
          <cell r="D51">
            <v>32414</v>
          </cell>
        </row>
        <row r="52">
          <cell r="D52">
            <v>178158</v>
          </cell>
        </row>
        <row r="53">
          <cell r="D53">
            <v>20490</v>
          </cell>
        </row>
        <row r="54">
          <cell r="D54">
            <v>31739</v>
          </cell>
        </row>
        <row r="55">
          <cell r="D55">
            <v>27826</v>
          </cell>
        </row>
        <row r="56">
          <cell r="D56">
            <v>13003</v>
          </cell>
        </row>
        <row r="57">
          <cell r="D57">
            <v>14563</v>
          </cell>
        </row>
        <row r="58">
          <cell r="D58">
            <v>31482</v>
          </cell>
        </row>
        <row r="59">
          <cell r="D59">
            <v>8728</v>
          </cell>
        </row>
        <row r="60">
          <cell r="D60">
            <v>763940</v>
          </cell>
        </row>
        <row r="61">
          <cell r="D61">
            <v>128141</v>
          </cell>
        </row>
        <row r="62">
          <cell r="D62">
            <v>70190</v>
          </cell>
        </row>
        <row r="63">
          <cell r="D63">
            <v>161114</v>
          </cell>
        </row>
        <row r="64">
          <cell r="D64">
            <v>133105</v>
          </cell>
        </row>
        <row r="65">
          <cell r="D65">
            <v>53686</v>
          </cell>
        </row>
        <row r="66">
          <cell r="D66">
            <v>50887</v>
          </cell>
        </row>
        <row r="67">
          <cell r="D67">
            <v>59275</v>
          </cell>
        </row>
        <row r="68">
          <cell r="D68">
            <v>10700</v>
          </cell>
        </row>
        <row r="69">
          <cell r="D69">
            <v>32673</v>
          </cell>
        </row>
      </sheetData>
      <sheetData sheetId="1">
        <row r="19">
          <cell r="JF19">
            <v>1.8527428844933933</v>
          </cell>
        </row>
        <row r="20">
          <cell r="JF20">
            <v>1.1399626499361208</v>
          </cell>
        </row>
        <row r="21">
          <cell r="JF21">
            <v>1.286133650061636</v>
          </cell>
        </row>
        <row r="22">
          <cell r="JF22">
            <v>1.0640925358516953</v>
          </cell>
        </row>
        <row r="23">
          <cell r="JF23">
            <v>1.0031888820484087</v>
          </cell>
        </row>
        <row r="24">
          <cell r="JF24">
            <v>0.99139551585495578</v>
          </cell>
        </row>
        <row r="25">
          <cell r="JF25">
            <v>0.99619255420106378</v>
          </cell>
        </row>
        <row r="26">
          <cell r="JF26">
            <v>1.2217701534031828</v>
          </cell>
        </row>
        <row r="27">
          <cell r="JF27">
            <v>1.436001584239454</v>
          </cell>
        </row>
        <row r="28">
          <cell r="JF28">
            <v>1.2013443236764754</v>
          </cell>
        </row>
        <row r="29">
          <cell r="JF29">
            <v>1.2062768620749513</v>
          </cell>
        </row>
        <row r="30">
          <cell r="JF30">
            <v>0.76217438680756877</v>
          </cell>
        </row>
        <row r="31">
          <cell r="JF31">
            <v>1.3655238054055636</v>
          </cell>
        </row>
        <row r="32">
          <cell r="JF32">
            <v>0.94528040605388763</v>
          </cell>
        </row>
        <row r="33">
          <cell r="JF33">
            <v>1.0832336670613376</v>
          </cell>
        </row>
        <row r="34">
          <cell r="JF34">
            <v>0.97777667025969273</v>
          </cell>
        </row>
        <row r="35">
          <cell r="JF35">
            <v>0.91810845649037098</v>
          </cell>
        </row>
        <row r="36">
          <cell r="JF36">
            <v>0.92053692140596777</v>
          </cell>
        </row>
        <row r="37">
          <cell r="JF37">
            <v>1.1799226738770765</v>
          </cell>
        </row>
        <row r="38">
          <cell r="JF38">
            <v>1.1591069662563562</v>
          </cell>
        </row>
        <row r="39">
          <cell r="JF39">
            <v>1.57146960071387</v>
          </cell>
        </row>
        <row r="40">
          <cell r="JF40">
            <v>1.4577243359286063</v>
          </cell>
        </row>
        <row r="41">
          <cell r="JF41">
            <v>1.6568549085610025</v>
          </cell>
        </row>
        <row r="42">
          <cell r="JF42">
            <v>0.93744717644678965</v>
          </cell>
        </row>
        <row r="43">
          <cell r="JF43">
            <v>0.92776575842033826</v>
          </cell>
        </row>
        <row r="44">
          <cell r="JF44">
            <v>0.97242429807889852</v>
          </cell>
        </row>
        <row r="45">
          <cell r="JF45">
            <v>1.3940989041161331</v>
          </cell>
        </row>
        <row r="46">
          <cell r="JF46">
            <v>1.5390653046113458</v>
          </cell>
        </row>
        <row r="47">
          <cell r="JF47">
            <v>0.9261440149632072</v>
          </cell>
        </row>
        <row r="48">
          <cell r="JF48">
            <v>1.1921844192400606</v>
          </cell>
        </row>
        <row r="49">
          <cell r="JF49">
            <v>1.246155367062898</v>
          </cell>
        </row>
        <row r="50">
          <cell r="JF50">
            <v>1.1963456346771761</v>
          </cell>
        </row>
        <row r="51">
          <cell r="JF51">
            <v>1.8348632951561699</v>
          </cell>
        </row>
        <row r="52">
          <cell r="JF52">
            <v>1.147775881723726</v>
          </cell>
        </row>
        <row r="53">
          <cell r="JF53">
            <v>0.82783237144588351</v>
          </cell>
        </row>
        <row r="54">
          <cell r="JF54">
            <v>1.3994635830577551</v>
          </cell>
        </row>
        <row r="55">
          <cell r="JF55">
            <v>1.3282817615299809</v>
          </cell>
        </row>
        <row r="56">
          <cell r="JF56">
            <v>1.5265911289352436</v>
          </cell>
        </row>
        <row r="57">
          <cell r="JF57">
            <v>2.5518711057850227</v>
          </cell>
        </row>
        <row r="58">
          <cell r="JF58">
            <v>1.9032721238921766</v>
          </cell>
        </row>
        <row r="59">
          <cell r="JF59">
            <v>1.2984510331322272</v>
          </cell>
        </row>
        <row r="60">
          <cell r="JF60">
            <v>2.2811979800809885</v>
          </cell>
        </row>
        <row r="61">
          <cell r="JF61">
            <v>0.79488242916497953</v>
          </cell>
        </row>
        <row r="62">
          <cell r="JF62">
            <v>0.87633717999412364</v>
          </cell>
        </row>
        <row r="63">
          <cell r="JF63">
            <v>1.0217843463913363</v>
          </cell>
        </row>
        <row r="64">
          <cell r="JF64">
            <v>1.0153142500727794</v>
          </cell>
        </row>
        <row r="65">
          <cell r="JF65">
            <v>0.88135398919624819</v>
          </cell>
        </row>
        <row r="66">
          <cell r="JF66">
            <v>0.99932240341314371</v>
          </cell>
        </row>
        <row r="67">
          <cell r="JF67">
            <v>1.0430995201969739</v>
          </cell>
        </row>
        <row r="68">
          <cell r="JF68">
            <v>0.99361047992948803</v>
          </cell>
        </row>
        <row r="69">
          <cell r="JF69">
            <v>1.7255361124983422</v>
          </cell>
        </row>
        <row r="70">
          <cell r="JF70">
            <v>1.1180051593615086</v>
          </cell>
        </row>
      </sheetData>
      <sheetData sheetId="2">
        <row r="17">
          <cell r="AJ17">
            <v>18932522</v>
          </cell>
        </row>
        <row r="18">
          <cell r="AJ18">
            <v>53745</v>
          </cell>
        </row>
      </sheetData>
      <sheetData sheetId="3">
        <row r="17">
          <cell r="AJ17">
            <v>21002358.199999999</v>
          </cell>
        </row>
      </sheetData>
      <sheetData sheetId="4">
        <row r="17">
          <cell r="AJ17">
            <v>21029388.199999999</v>
          </cell>
        </row>
        <row r="18">
          <cell r="AL18">
            <v>0.90834546747104661</v>
          </cell>
        </row>
        <row r="19">
          <cell r="AL19">
            <v>0.69226173129712265</v>
          </cell>
        </row>
        <row r="20">
          <cell r="AL20">
            <v>0.65191071384845201</v>
          </cell>
        </row>
        <row r="21">
          <cell r="AL21">
            <v>2.2209513981401949</v>
          </cell>
        </row>
        <row r="22">
          <cell r="AL22">
            <v>0.66442005124013237</v>
          </cell>
        </row>
        <row r="23">
          <cell r="AL23">
            <v>0.54045381183725361</v>
          </cell>
        </row>
        <row r="24">
          <cell r="AL24">
            <v>0.66437227782554942</v>
          </cell>
        </row>
        <row r="25">
          <cell r="AL25">
            <v>1.0448278099658306</v>
          </cell>
        </row>
        <row r="26">
          <cell r="AL26">
            <v>0.81536351785689076</v>
          </cell>
        </row>
        <row r="27">
          <cell r="AL27">
            <v>0.86274568735256196</v>
          </cell>
        </row>
        <row r="28">
          <cell r="AL28">
            <v>0.7020096063484651</v>
          </cell>
        </row>
        <row r="29">
          <cell r="AL29">
            <v>0.76846422503157963</v>
          </cell>
        </row>
        <row r="30">
          <cell r="AL30">
            <v>0.60567804794733004</v>
          </cell>
        </row>
        <row r="31">
          <cell r="AL31">
            <v>0.66570855778878613</v>
          </cell>
        </row>
        <row r="32">
          <cell r="AL32">
            <v>0.71591553553681431</v>
          </cell>
        </row>
        <row r="33">
          <cell r="AL33">
            <v>0.84953971647569759</v>
          </cell>
        </row>
        <row r="34">
          <cell r="AL34">
            <v>0.7970150812878104</v>
          </cell>
        </row>
        <row r="35">
          <cell r="AL35">
            <v>0.69464819483768203</v>
          </cell>
        </row>
        <row r="36">
          <cell r="AL36">
            <v>0.73312509593007669</v>
          </cell>
        </row>
        <row r="37">
          <cell r="AL37">
            <v>1.6136264821981656</v>
          </cell>
        </row>
        <row r="38">
          <cell r="AL38">
            <v>0.67443700717941446</v>
          </cell>
        </row>
        <row r="39">
          <cell r="AL39">
            <v>0.77050275971091831</v>
          </cell>
        </row>
        <row r="40">
          <cell r="AL40">
            <v>1.2133075256515553</v>
          </cell>
        </row>
        <row r="41">
          <cell r="AL41">
            <v>0.71802847564649053</v>
          </cell>
        </row>
        <row r="42">
          <cell r="AL42">
            <v>1.0500334882327333</v>
          </cell>
        </row>
        <row r="43">
          <cell r="AL43">
            <v>0.81991396568625774</v>
          </cell>
        </row>
        <row r="44">
          <cell r="AL44">
            <v>1.6488243025882057</v>
          </cell>
        </row>
        <row r="45">
          <cell r="AL45">
            <v>0.69806406579258706</v>
          </cell>
        </row>
        <row r="46">
          <cell r="AL46">
            <v>0.82613897231723032</v>
          </cell>
        </row>
        <row r="47">
          <cell r="AL47">
            <v>0.81387691016829844</v>
          </cell>
        </row>
        <row r="48">
          <cell r="AL48">
            <v>0.65728746192965393</v>
          </cell>
        </row>
        <row r="49">
          <cell r="AL49">
            <v>1.2551321164129299</v>
          </cell>
        </row>
        <row r="50">
          <cell r="AL50">
            <v>0.69494204532402926</v>
          </cell>
        </row>
        <row r="51">
          <cell r="AL51">
            <v>0.90152638522028128</v>
          </cell>
        </row>
        <row r="52">
          <cell r="AL52">
            <v>0.47521318654165734</v>
          </cell>
        </row>
        <row r="53">
          <cell r="AL53">
            <v>0.6978742665133808</v>
          </cell>
        </row>
        <row r="54">
          <cell r="AL54">
            <v>1.3992019708839474</v>
          </cell>
        </row>
        <row r="55">
          <cell r="AL55">
            <v>0.5942548125560696</v>
          </cell>
        </row>
        <row r="56">
          <cell r="AL56">
            <v>1.1057261989257476</v>
          </cell>
        </row>
        <row r="57">
          <cell r="AL57">
            <v>0.75319450811687472</v>
          </cell>
        </row>
        <row r="58">
          <cell r="AL58">
            <v>0.80614483599402753</v>
          </cell>
        </row>
        <row r="59">
          <cell r="AL59">
            <v>4.2394936492861517E-2</v>
          </cell>
        </row>
        <row r="60">
          <cell r="AL60">
            <v>1.4616552211855909</v>
          </cell>
        </row>
        <row r="61">
          <cell r="AL61">
            <v>0.99443135525628701</v>
          </cell>
        </row>
        <row r="62">
          <cell r="AL62">
            <v>1.2775175958914873</v>
          </cell>
        </row>
        <row r="63">
          <cell r="AL63">
            <v>0.57724221593209779</v>
          </cell>
        </row>
        <row r="64">
          <cell r="AL64">
            <v>1.619741401217538</v>
          </cell>
        </row>
        <row r="65">
          <cell r="AL65">
            <v>1.2210181968792957</v>
          </cell>
        </row>
        <row r="66">
          <cell r="AL66">
            <v>0.97253017698810418</v>
          </cell>
        </row>
        <row r="67">
          <cell r="AL67">
            <v>0.73109980784918027</v>
          </cell>
        </row>
        <row r="68">
          <cell r="AL68">
            <v>0.86226520027992937</v>
          </cell>
        </row>
        <row r="69">
          <cell r="AL69">
            <v>0.70099478067651488</v>
          </cell>
        </row>
      </sheetData>
      <sheetData sheetId="5">
        <row r="17">
          <cell r="J17">
            <v>1.4063290129314698</v>
          </cell>
        </row>
      </sheetData>
      <sheetData sheetId="6" refreshError="1"/>
      <sheetData sheetId="7" refreshError="1"/>
      <sheetData sheetId="8">
        <row r="36">
          <cell r="B36">
            <v>-30000</v>
          </cell>
        </row>
        <row r="45">
          <cell r="B45">
            <v>8032</v>
          </cell>
        </row>
        <row r="67">
          <cell r="B67">
            <v>20134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7B6AA-9EDE-4ADB-BD54-DFEC8BF146FD}">
  <dimension ref="A1:AE73"/>
  <sheetViews>
    <sheetView tabSelected="1" topLeftCell="M1" workbookViewId="0">
      <selection activeCell="AC20" sqref="AC20"/>
    </sheetView>
  </sheetViews>
  <sheetFormatPr defaultRowHeight="15" x14ac:dyDescent="0.25"/>
  <cols>
    <col min="1" max="1" width="4.28515625" style="78" bestFit="1" customWidth="1"/>
    <col min="2" max="2" width="9" style="78" bestFit="1" customWidth="1"/>
    <col min="3" max="3" width="16.140625" style="79" customWidth="1"/>
    <col min="4" max="4" width="13.140625" style="78" customWidth="1"/>
    <col min="5" max="6" width="15.7109375" style="80" customWidth="1"/>
    <col min="7" max="7" width="13.140625" style="78" customWidth="1"/>
    <col min="8" max="10" width="15.7109375" style="80" customWidth="1"/>
    <col min="11" max="11" width="13.140625" style="78" customWidth="1"/>
    <col min="12" max="12" width="13.42578125" style="78" customWidth="1"/>
    <col min="13" max="13" width="13.140625" style="78" customWidth="1"/>
    <col min="14" max="17" width="15.7109375" style="80" customWidth="1"/>
    <col min="18" max="18" width="13.140625" style="78" customWidth="1"/>
    <col min="19" max="20" width="15.7109375" style="80" customWidth="1"/>
    <col min="21" max="21" width="13.140625" style="78" customWidth="1"/>
    <col min="22" max="27" width="15.7109375" style="80" customWidth="1"/>
    <col min="28" max="28" width="20.5703125" style="80" customWidth="1"/>
    <col min="29" max="29" width="15.7109375" style="80" customWidth="1"/>
    <col min="30" max="30" width="17" style="82" customWidth="1"/>
    <col min="31" max="31" width="14.42578125" style="80" customWidth="1"/>
  </cols>
  <sheetData>
    <row r="1" spans="1:31" ht="18.75" x14ac:dyDescent="0.3">
      <c r="A1" s="1"/>
      <c r="B1" s="1"/>
      <c r="C1" s="2"/>
      <c r="D1" s="3"/>
      <c r="E1" s="4"/>
      <c r="F1" s="5"/>
      <c r="G1" s="6"/>
      <c r="H1" s="4"/>
      <c r="I1" s="7"/>
      <c r="J1" s="5"/>
      <c r="K1" s="6"/>
      <c r="L1" s="8"/>
      <c r="M1" s="9"/>
      <c r="N1" s="7"/>
      <c r="O1" s="7"/>
      <c r="P1" s="7"/>
      <c r="Q1" s="5"/>
      <c r="R1" s="6"/>
      <c r="S1" s="4"/>
      <c r="T1" s="5"/>
      <c r="U1" s="10"/>
      <c r="V1" s="11"/>
      <c r="W1" s="11"/>
      <c r="X1" s="7"/>
      <c r="Y1" s="7"/>
      <c r="Z1" s="11"/>
      <c r="AA1" s="11"/>
      <c r="AB1" s="11"/>
      <c r="AC1" s="11"/>
      <c r="AD1" s="11"/>
      <c r="AE1" s="11"/>
    </row>
    <row r="2" spans="1:31" ht="102" x14ac:dyDescent="0.25">
      <c r="A2" s="12" t="s">
        <v>0</v>
      </c>
      <c r="B2" s="12" t="s">
        <v>1</v>
      </c>
      <c r="C2" s="12" t="s">
        <v>2</v>
      </c>
      <c r="D2" s="13" t="s">
        <v>3</v>
      </c>
      <c r="E2" s="14" t="s">
        <v>4</v>
      </c>
      <c r="F2" s="14" t="s">
        <v>5</v>
      </c>
      <c r="G2" s="3" t="s">
        <v>6</v>
      </c>
      <c r="H2" s="14" t="s">
        <v>7</v>
      </c>
      <c r="I2" s="14" t="s">
        <v>8</v>
      </c>
      <c r="J2" s="15" t="s">
        <v>7</v>
      </c>
      <c r="K2" s="10" t="s">
        <v>9</v>
      </c>
      <c r="L2" s="16" t="s">
        <v>10</v>
      </c>
      <c r="M2" s="17" t="s">
        <v>11</v>
      </c>
      <c r="N2" s="14" t="s">
        <v>12</v>
      </c>
      <c r="O2" s="14" t="s">
        <v>13</v>
      </c>
      <c r="P2" s="14" t="s">
        <v>14</v>
      </c>
      <c r="Q2" s="15" t="s">
        <v>15</v>
      </c>
      <c r="R2" s="13" t="s">
        <v>16</v>
      </c>
      <c r="S2" s="14" t="str">
        <f>"Объем средств, необходимый для выравнивания до уровня БО, равного " &amp; ROUND($J$17,4)</f>
        <v>Объем средств, необходимый для выравнивания до уровня БО, равного 1,4063</v>
      </c>
      <c r="T2" s="15" t="s">
        <v>17</v>
      </c>
      <c r="U2" s="13" t="s">
        <v>18</v>
      </c>
      <c r="V2" s="18" t="s">
        <v>19</v>
      </c>
      <c r="W2" s="18" t="s">
        <v>20</v>
      </c>
      <c r="X2" s="14" t="s">
        <v>21</v>
      </c>
      <c r="Y2" s="14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9" t="s">
        <v>9</v>
      </c>
      <c r="AE2" s="19" t="s">
        <v>27</v>
      </c>
    </row>
    <row r="3" spans="1:31" ht="15.75" x14ac:dyDescent="0.25">
      <c r="A3" s="20"/>
      <c r="B3" s="20"/>
      <c r="C3" s="20" t="s">
        <v>28</v>
      </c>
      <c r="D3" s="21"/>
      <c r="E3" s="22"/>
      <c r="F3" s="22"/>
      <c r="G3" s="21"/>
      <c r="H3" s="22" t="s">
        <v>29</v>
      </c>
      <c r="I3" s="22" t="s">
        <v>30</v>
      </c>
      <c r="J3" s="22" t="s">
        <v>31</v>
      </c>
      <c r="K3" s="21"/>
      <c r="L3" s="22" t="s">
        <v>32</v>
      </c>
      <c r="M3" s="23" t="s">
        <v>33</v>
      </c>
      <c r="N3" s="24" t="s">
        <v>34</v>
      </c>
      <c r="O3" s="24" t="s">
        <v>35</v>
      </c>
      <c r="P3" s="25" t="s">
        <v>36</v>
      </c>
      <c r="Q3" s="25" t="s">
        <v>37</v>
      </c>
      <c r="R3" s="21"/>
      <c r="S3" s="25" t="s">
        <v>38</v>
      </c>
      <c r="T3" s="25" t="s">
        <v>39</v>
      </c>
      <c r="U3" s="26"/>
      <c r="V3" s="22" t="s">
        <v>40</v>
      </c>
      <c r="W3" s="22" t="s">
        <v>41</v>
      </c>
      <c r="X3" s="22"/>
      <c r="Y3" s="24" t="s">
        <v>42</v>
      </c>
      <c r="Z3" s="22"/>
      <c r="AA3" s="22" t="s">
        <v>43</v>
      </c>
      <c r="AB3" s="27" t="s">
        <v>44</v>
      </c>
      <c r="AC3" s="22"/>
      <c r="AD3" s="27" t="s">
        <v>45</v>
      </c>
      <c r="AE3" s="25" t="s">
        <v>46</v>
      </c>
    </row>
    <row r="4" spans="1:31" x14ac:dyDescent="0.25">
      <c r="A4" s="28"/>
      <c r="B4" s="28"/>
      <c r="C4" s="28"/>
      <c r="D4" s="29"/>
      <c r="E4" s="28"/>
      <c r="F4" s="28"/>
      <c r="G4" s="29"/>
      <c r="H4" s="28"/>
      <c r="I4" s="28"/>
      <c r="J4" s="28"/>
      <c r="K4" s="29"/>
      <c r="L4" s="30"/>
      <c r="M4" s="28"/>
      <c r="N4" s="28"/>
      <c r="O4" s="28"/>
      <c r="P4" s="28"/>
      <c r="Q4" s="28"/>
      <c r="R4" s="29"/>
      <c r="S4" s="28"/>
      <c r="T4" s="28"/>
      <c r="U4" s="29"/>
      <c r="V4" s="28"/>
      <c r="W4" s="28"/>
      <c r="X4" s="28"/>
      <c r="Y4" s="28"/>
      <c r="Z4" s="28"/>
      <c r="AA4" s="28"/>
      <c r="AB4" s="28"/>
      <c r="AC4" s="28"/>
      <c r="AD4" s="2"/>
      <c r="AE4" s="31"/>
    </row>
    <row r="5" spans="1:31" x14ac:dyDescent="0.25">
      <c r="A5" s="32"/>
      <c r="B5" s="32"/>
      <c r="C5" s="32"/>
      <c r="D5" s="29"/>
      <c r="E5" s="33"/>
      <c r="F5" s="33"/>
      <c r="G5" s="29"/>
      <c r="H5" s="33"/>
      <c r="I5" s="33"/>
      <c r="J5" s="33"/>
      <c r="K5" s="29"/>
      <c r="L5" s="34"/>
      <c r="M5" s="33"/>
      <c r="N5" s="33"/>
      <c r="O5" s="33"/>
      <c r="P5" s="33"/>
      <c r="Q5" s="33"/>
      <c r="R5" s="29"/>
      <c r="S5" s="33"/>
      <c r="T5" s="33"/>
      <c r="U5" s="29"/>
      <c r="V5" s="33"/>
      <c r="W5" s="33"/>
      <c r="X5" s="33"/>
      <c r="Y5" s="33"/>
      <c r="Z5" s="33"/>
      <c r="AA5" s="33"/>
      <c r="AB5" s="33"/>
      <c r="AC5" s="33"/>
      <c r="AD5" s="35"/>
      <c r="AE5" s="36"/>
    </row>
    <row r="6" spans="1:31" x14ac:dyDescent="0.25">
      <c r="A6" s="37"/>
      <c r="B6" s="37"/>
      <c r="C6" s="38" t="s">
        <v>47</v>
      </c>
      <c r="D6" s="29"/>
      <c r="E6" s="39"/>
      <c r="F6" s="39"/>
      <c r="G6" s="29"/>
      <c r="H6" s="39" t="s">
        <v>48</v>
      </c>
      <c r="I6" s="39"/>
      <c r="J6" s="39"/>
      <c r="K6" s="29"/>
      <c r="L6" s="40" t="s">
        <v>49</v>
      </c>
      <c r="M6" s="40" t="s">
        <v>50</v>
      </c>
      <c r="N6" s="40" t="s">
        <v>51</v>
      </c>
      <c r="O6" s="40"/>
      <c r="P6" s="39"/>
      <c r="Q6" s="40"/>
      <c r="R6" s="29"/>
      <c r="S6" s="40"/>
      <c r="T6" s="40"/>
      <c r="U6" s="29"/>
      <c r="V6" s="39" t="s">
        <v>52</v>
      </c>
      <c r="W6" s="39" t="s">
        <v>52</v>
      </c>
      <c r="X6" s="39"/>
      <c r="Y6" s="40"/>
      <c r="Z6" s="39"/>
      <c r="AA6" s="39"/>
      <c r="AB6" s="39"/>
      <c r="AC6" s="39"/>
      <c r="AD6" s="41"/>
      <c r="AE6" s="40"/>
    </row>
    <row r="7" spans="1:31" x14ac:dyDescent="0.25">
      <c r="A7" s="42"/>
      <c r="B7" s="42"/>
      <c r="C7" s="43" t="s">
        <v>53</v>
      </c>
      <c r="D7" s="44"/>
      <c r="E7" s="45"/>
      <c r="F7" s="45"/>
      <c r="G7" s="44"/>
      <c r="H7" s="45" t="s">
        <v>54</v>
      </c>
      <c r="I7" s="45" t="s">
        <v>54</v>
      </c>
      <c r="J7" s="45" t="s">
        <v>54</v>
      </c>
      <c r="K7" s="44"/>
      <c r="L7" s="45" t="s">
        <v>55</v>
      </c>
      <c r="M7" s="45"/>
      <c r="N7" s="45"/>
      <c r="O7" s="45"/>
      <c r="P7" s="45" t="s">
        <v>56</v>
      </c>
      <c r="Q7" s="45" t="s">
        <v>56</v>
      </c>
      <c r="R7" s="44"/>
      <c r="S7" s="45" t="s">
        <v>56</v>
      </c>
      <c r="T7" s="45" t="s">
        <v>56</v>
      </c>
      <c r="U7" s="44"/>
      <c r="V7" s="45" t="s">
        <v>56</v>
      </c>
      <c r="W7" s="45" t="s">
        <v>56</v>
      </c>
      <c r="X7" s="45"/>
      <c r="Y7" s="45"/>
      <c r="Z7" s="45"/>
      <c r="AA7" s="45" t="s">
        <v>56</v>
      </c>
      <c r="AB7" s="46" t="s">
        <v>56</v>
      </c>
      <c r="AC7" s="46" t="s">
        <v>56</v>
      </c>
      <c r="AD7" s="46" t="s">
        <v>56</v>
      </c>
      <c r="AE7" s="45"/>
    </row>
    <row r="8" spans="1:31" x14ac:dyDescent="0.25">
      <c r="A8" s="42"/>
      <c r="B8" s="42"/>
      <c r="C8" s="43" t="s">
        <v>57</v>
      </c>
      <c r="D8" s="47"/>
      <c r="E8" s="48"/>
      <c r="F8" s="48"/>
      <c r="G8" s="47"/>
      <c r="H8" s="48">
        <v>2025</v>
      </c>
      <c r="I8" s="48" t="s">
        <v>58</v>
      </c>
      <c r="J8" s="48">
        <v>2025</v>
      </c>
      <c r="K8" s="47"/>
      <c r="L8" s="49" t="s">
        <v>59</v>
      </c>
      <c r="M8" s="49" t="s">
        <v>60</v>
      </c>
      <c r="N8" s="49" t="s">
        <v>60</v>
      </c>
      <c r="O8" s="49"/>
      <c r="P8" s="48"/>
      <c r="Q8" s="49"/>
      <c r="R8" s="47"/>
      <c r="S8" s="49"/>
      <c r="T8" s="49"/>
      <c r="U8" s="47"/>
      <c r="V8" s="48">
        <v>2025</v>
      </c>
      <c r="W8" s="48">
        <v>2025</v>
      </c>
      <c r="X8" s="48"/>
      <c r="Y8" s="49"/>
      <c r="Z8" s="48"/>
      <c r="AA8" s="48">
        <v>2026</v>
      </c>
      <c r="AB8" s="48">
        <v>2026</v>
      </c>
      <c r="AC8" s="48">
        <v>2026</v>
      </c>
      <c r="AD8" s="48">
        <v>2026</v>
      </c>
      <c r="AE8" s="48">
        <v>2026</v>
      </c>
    </row>
    <row r="9" spans="1:31" x14ac:dyDescent="0.25">
      <c r="A9" s="42"/>
      <c r="B9" s="42"/>
      <c r="C9" s="50" t="s">
        <v>61</v>
      </c>
      <c r="D9" s="44"/>
      <c r="E9" s="49"/>
      <c r="F9" s="49"/>
      <c r="G9" s="44"/>
      <c r="H9" s="49"/>
      <c r="I9" s="49"/>
      <c r="J9" s="49"/>
      <c r="K9" s="44"/>
      <c r="L9" s="49"/>
      <c r="M9" s="49"/>
      <c r="N9" s="49"/>
      <c r="O9" s="49"/>
      <c r="P9" s="49"/>
      <c r="Q9" s="49"/>
      <c r="R9" s="44"/>
      <c r="S9" s="49"/>
      <c r="T9" s="49"/>
      <c r="U9" s="44"/>
      <c r="V9" s="49"/>
      <c r="W9" s="49"/>
      <c r="X9" s="31"/>
      <c r="Y9" s="49"/>
      <c r="Z9" s="51"/>
      <c r="AA9" s="49"/>
      <c r="AB9" s="49"/>
      <c r="AC9" s="31"/>
      <c r="AD9" s="49"/>
      <c r="AE9" s="49"/>
    </row>
    <row r="10" spans="1:31" x14ac:dyDescent="0.25">
      <c r="A10" s="12"/>
      <c r="B10" s="12"/>
      <c r="C10" s="50" t="s">
        <v>61</v>
      </c>
      <c r="D10" s="52"/>
      <c r="E10" s="49"/>
      <c r="F10" s="49"/>
      <c r="G10" s="52"/>
      <c r="H10" s="49"/>
      <c r="I10" s="49"/>
      <c r="J10" s="49"/>
      <c r="K10" s="52"/>
      <c r="L10" s="49"/>
      <c r="M10" s="53"/>
      <c r="N10" s="49"/>
      <c r="O10" s="49"/>
      <c r="P10" s="49"/>
      <c r="Q10" s="49"/>
      <c r="R10" s="52"/>
      <c r="S10" s="49"/>
      <c r="T10" s="49"/>
      <c r="U10" s="52"/>
      <c r="V10" s="49"/>
      <c r="W10" s="49"/>
      <c r="X10" s="49"/>
      <c r="Y10" s="49"/>
      <c r="Z10" s="49"/>
      <c r="AA10" s="49"/>
      <c r="AB10" s="49"/>
      <c r="AC10" s="49"/>
      <c r="AD10" s="49"/>
      <c r="AE10" s="49"/>
    </row>
    <row r="11" spans="1:31" x14ac:dyDescent="0.25">
      <c r="A11" s="54"/>
      <c r="B11" s="54"/>
      <c r="C11" s="50" t="s">
        <v>61</v>
      </c>
      <c r="D11" s="55"/>
      <c r="E11" s="56"/>
      <c r="F11" s="56"/>
      <c r="G11" s="55"/>
      <c r="H11" s="56"/>
      <c r="I11" s="56"/>
      <c r="J11" s="56"/>
      <c r="K11" s="55"/>
      <c r="L11" s="56"/>
      <c r="M11" s="56"/>
      <c r="N11" s="56"/>
      <c r="O11" s="56"/>
      <c r="P11" s="56"/>
      <c r="Q11" s="56"/>
      <c r="R11" s="55"/>
      <c r="S11" s="56"/>
      <c r="T11" s="56"/>
      <c r="U11" s="55"/>
      <c r="V11" s="56"/>
      <c r="W11" s="56"/>
      <c r="X11" s="56"/>
      <c r="Y11" s="56"/>
      <c r="Z11" s="56"/>
      <c r="AA11" s="56"/>
      <c r="AB11" s="56"/>
      <c r="AC11" s="56"/>
      <c r="AD11" s="56"/>
      <c r="AE11" s="56"/>
    </row>
    <row r="12" spans="1:31" x14ac:dyDescent="0.25">
      <c r="A12" s="54"/>
      <c r="B12" s="54"/>
      <c r="C12" s="50" t="s">
        <v>61</v>
      </c>
      <c r="D12" s="55"/>
      <c r="E12" s="57"/>
      <c r="F12" s="57"/>
      <c r="G12" s="55"/>
      <c r="H12" s="57"/>
      <c r="I12" s="57"/>
      <c r="J12" s="57"/>
      <c r="K12" s="55"/>
      <c r="L12" s="56"/>
      <c r="M12" s="56"/>
      <c r="N12" s="57"/>
      <c r="O12" s="57"/>
      <c r="P12" s="57"/>
      <c r="Q12" s="57"/>
      <c r="R12" s="55"/>
      <c r="S12" s="57"/>
      <c r="T12" s="57"/>
      <c r="U12" s="55"/>
      <c r="V12" s="57"/>
      <c r="W12" s="57"/>
      <c r="X12" s="57"/>
      <c r="Y12" s="57"/>
      <c r="Z12" s="57"/>
      <c r="AA12" s="57"/>
      <c r="AB12" s="57"/>
      <c r="AC12" s="57"/>
      <c r="AD12" s="57"/>
      <c r="AE12" s="57"/>
    </row>
    <row r="13" spans="1:31" x14ac:dyDescent="0.25">
      <c r="A13" s="54"/>
      <c r="B13" s="54"/>
      <c r="C13" s="54"/>
      <c r="D13" s="55"/>
      <c r="E13" s="57"/>
      <c r="F13" s="57"/>
      <c r="G13" s="55"/>
      <c r="H13" s="57"/>
      <c r="I13" s="57"/>
      <c r="J13" s="57"/>
      <c r="K13" s="55"/>
      <c r="L13" s="56"/>
      <c r="M13" s="56"/>
      <c r="N13" s="57"/>
      <c r="O13" s="57"/>
      <c r="P13" s="57"/>
      <c r="Q13" s="58">
        <v>9453493</v>
      </c>
      <c r="R13" s="55"/>
      <c r="S13" s="57"/>
      <c r="T13" s="57"/>
      <c r="U13" s="55"/>
      <c r="V13" s="57"/>
      <c r="W13" s="57"/>
      <c r="X13" s="57"/>
      <c r="Y13" s="57"/>
      <c r="Z13" s="57"/>
      <c r="AA13" s="57"/>
      <c r="AB13" s="57"/>
      <c r="AC13" s="57"/>
      <c r="AD13" s="57"/>
      <c r="AE13" s="57"/>
    </row>
    <row r="14" spans="1:31" x14ac:dyDescent="0.25">
      <c r="A14" s="54"/>
      <c r="B14" s="54"/>
      <c r="C14" s="54"/>
      <c r="D14" s="55"/>
      <c r="E14" s="57"/>
      <c r="F14" s="57"/>
      <c r="G14" s="55"/>
      <c r="H14" s="57"/>
      <c r="I14" s="57"/>
      <c r="J14" s="57"/>
      <c r="K14" s="55"/>
      <c r="L14" s="56"/>
      <c r="M14" s="56"/>
      <c r="N14" s="57"/>
      <c r="O14" s="57"/>
      <c r="P14" s="57"/>
      <c r="Q14" s="57"/>
      <c r="R14" s="55"/>
      <c r="S14" s="57"/>
      <c r="T14" s="57"/>
      <c r="U14" s="55"/>
      <c r="V14" s="57"/>
      <c r="W14" s="57"/>
      <c r="X14" s="57"/>
      <c r="Y14" s="57"/>
      <c r="Z14" s="57"/>
      <c r="AA14" s="57"/>
      <c r="AB14" s="57"/>
      <c r="AC14" s="57"/>
      <c r="AD14" s="57"/>
      <c r="AE14" s="57"/>
    </row>
    <row r="15" spans="1:31" x14ac:dyDescent="0.25">
      <c r="A15" s="54"/>
      <c r="B15" s="54"/>
      <c r="C15" s="54"/>
      <c r="D15" s="55"/>
      <c r="E15" s="57"/>
      <c r="F15" s="57"/>
      <c r="G15" s="55"/>
      <c r="H15" s="57"/>
      <c r="I15" s="57"/>
      <c r="J15" s="57"/>
      <c r="K15" s="55"/>
      <c r="L15" s="56"/>
      <c r="M15" s="56"/>
      <c r="N15" s="57"/>
      <c r="O15" s="57"/>
      <c r="P15" s="57"/>
      <c r="Q15" s="57"/>
      <c r="R15" s="55"/>
      <c r="S15" s="57"/>
      <c r="T15" s="57"/>
      <c r="U15" s="55"/>
      <c r="V15" s="57"/>
      <c r="W15" s="57"/>
      <c r="X15" s="57"/>
      <c r="Y15" s="57"/>
      <c r="Z15" s="57"/>
      <c r="AA15" s="57"/>
      <c r="AB15" s="57"/>
      <c r="AC15" s="57"/>
      <c r="AD15" s="57"/>
      <c r="AE15" s="57"/>
    </row>
    <row r="16" spans="1:31" x14ac:dyDescent="0.25">
      <c r="A16" s="54"/>
      <c r="B16" s="54"/>
      <c r="C16" s="54"/>
      <c r="D16" s="55"/>
      <c r="E16" s="57"/>
      <c r="F16" s="57"/>
      <c r="G16" s="55"/>
      <c r="H16" s="57"/>
      <c r="I16" s="57"/>
      <c r="J16" s="57"/>
      <c r="K16" s="55"/>
      <c r="L16" s="56"/>
      <c r="M16" s="56"/>
      <c r="N16" s="57"/>
      <c r="O16" s="57"/>
      <c r="P16" s="57"/>
      <c r="Q16" s="57"/>
      <c r="R16" s="55"/>
      <c r="S16" s="57"/>
      <c r="T16" s="57"/>
      <c r="U16" s="55"/>
      <c r="V16" s="57"/>
      <c r="W16" s="57"/>
      <c r="X16" s="57"/>
      <c r="Y16" s="57"/>
      <c r="Z16" s="57"/>
      <c r="AA16" s="57"/>
      <c r="AB16" s="57"/>
      <c r="AC16" s="57"/>
      <c r="AD16" s="57"/>
      <c r="AE16" s="57"/>
    </row>
    <row r="17" spans="1:31" x14ac:dyDescent="0.25">
      <c r="A17" s="54"/>
      <c r="B17" s="54"/>
      <c r="C17" s="2" t="s">
        <v>62</v>
      </c>
      <c r="D17" s="59"/>
      <c r="E17" s="57"/>
      <c r="F17" s="57"/>
      <c r="G17" s="59"/>
      <c r="H17" s="60">
        <v>0.97799999999999998</v>
      </c>
      <c r="I17" s="60">
        <f>F21/H17</f>
        <v>1.4379642259012984</v>
      </c>
      <c r="J17" s="61">
        <f>$F$21</f>
        <v>1.4063290129314698</v>
      </c>
      <c r="K17" s="59"/>
      <c r="L17" s="62">
        <f>SUM(L18:L69)</f>
        <v>3259890</v>
      </c>
      <c r="M17" s="56"/>
      <c r="N17" s="56"/>
      <c r="O17" s="56"/>
      <c r="P17" s="62">
        <f>'[1]ИНП 2026'!$AJ$17</f>
        <v>18932522</v>
      </c>
      <c r="Q17" s="63">
        <f>SUM(Q18:Q69)</f>
        <v>9453492.0545914415</v>
      </c>
      <c r="R17" s="59"/>
      <c r="S17" s="62">
        <f>SUM(S18:S69)</f>
        <v>9453492.0545914415</v>
      </c>
      <c r="T17" s="62">
        <f>SUM(T18:T69)</f>
        <v>9453492.0545914415</v>
      </c>
      <c r="U17" s="59"/>
      <c r="V17" s="62">
        <f>SUM(V18:V69)</f>
        <v>9046405</v>
      </c>
      <c r="W17" s="62">
        <f>SUM(W18:W69)</f>
        <v>6088298</v>
      </c>
      <c r="X17" s="51">
        <v>0</v>
      </c>
      <c r="Y17" s="62">
        <f>SUM(Y18:Y69)</f>
        <v>18932522</v>
      </c>
      <c r="Z17" s="62">
        <f>SUM(Z18:Z69)</f>
        <v>9046405</v>
      </c>
      <c r="AA17" s="62">
        <f t="shared" ref="AA17:AB17" si="0">SUM(AA18:AA69)</f>
        <v>9044571</v>
      </c>
      <c r="AB17" s="62">
        <f t="shared" si="0"/>
        <v>1776732.3131060498</v>
      </c>
      <c r="AC17" s="62">
        <f>MAX($Q$17-$AA$17,0)</f>
        <v>408921.05459144153</v>
      </c>
      <c r="AD17" s="64">
        <f t="shared" ref="AD17" si="1">SUM(AD18:AD69)</f>
        <v>9453493.1999999993</v>
      </c>
      <c r="AE17" s="57"/>
    </row>
    <row r="18" spans="1:31" x14ac:dyDescent="0.25">
      <c r="A18" s="65">
        <v>1</v>
      </c>
      <c r="B18" s="28">
        <v>82601000</v>
      </c>
      <c r="C18" s="66" t="s">
        <v>63</v>
      </c>
      <c r="D18" s="67"/>
      <c r="E18" s="68" t="s">
        <v>64</v>
      </c>
      <c r="F18" s="69">
        <f>$W$17</f>
        <v>6088298</v>
      </c>
      <c r="G18" s="67"/>
      <c r="H18" s="68"/>
      <c r="I18" s="68"/>
      <c r="J18" s="68"/>
      <c r="K18" s="67"/>
      <c r="L18" s="70">
        <v>10370</v>
      </c>
      <c r="M18" s="71">
        <v>1.6904468466978639</v>
      </c>
      <c r="N18" s="72">
        <v>0.89238813299479458</v>
      </c>
      <c r="O18" s="72">
        <f>N18/M18</f>
        <v>0.52790073508551583</v>
      </c>
      <c r="P18" s="68"/>
      <c r="Q18" s="69">
        <f t="shared" ref="Q18:Q69" si="2">MAX($P$17/$L$17*($J$17-$O18)*$M18*$L18,0)</f>
        <v>89431.828097725549</v>
      </c>
      <c r="R18" s="67"/>
      <c r="S18" s="69">
        <f>MAX($P$17/$L$17*($J$17-$O18)*$M18*$L18,0)</f>
        <v>89431.828097725549</v>
      </c>
      <c r="T18" s="69">
        <f>$Q$17*S18/$S$17</f>
        <v>89431.828097725549</v>
      </c>
      <c r="U18" s="67"/>
      <c r="V18" s="68">
        <v>98109</v>
      </c>
      <c r="W18" s="68">
        <v>70698</v>
      </c>
      <c r="X18" s="68"/>
      <c r="Y18" s="69">
        <f>'[1]ИНП 2026'!AJ18</f>
        <v>53745</v>
      </c>
      <c r="Z18" s="69">
        <f t="shared" ref="Z18:Z69" si="3">MAX(V18-Y18*$X$17,0)</f>
        <v>98109</v>
      </c>
      <c r="AA18" s="69">
        <f>MAX(W18,Z18)+'[1]Корректировка изм'!B18</f>
        <v>98109</v>
      </c>
      <c r="AB18" s="69">
        <f t="shared" ref="AB18:AB69" si="4">MAX(T18-AA18,0)</f>
        <v>0</v>
      </c>
      <c r="AC18" s="68"/>
      <c r="AD18" s="73">
        <f>ROUND(AA18+($Q$17-$AA$17)*AB18/$AB$17,0)</f>
        <v>98109</v>
      </c>
      <c r="AE18" s="74">
        <f t="shared" ref="AE18:AE69" si="5">O18+AD18*$L$17/($P$17*L18*M18)</f>
        <v>1.4915589957331086</v>
      </c>
    </row>
    <row r="19" spans="1:31" x14ac:dyDescent="0.25">
      <c r="A19" s="65">
        <v>2</v>
      </c>
      <c r="B19" s="28">
        <v>82603000</v>
      </c>
      <c r="C19" s="66" t="s">
        <v>65</v>
      </c>
      <c r="D19" s="67"/>
      <c r="E19" s="68" t="s">
        <v>66</v>
      </c>
      <c r="F19" s="69">
        <f>AA17</f>
        <v>9044571</v>
      </c>
      <c r="G19" s="67"/>
      <c r="H19" s="68"/>
      <c r="I19" s="68"/>
      <c r="J19" s="68"/>
      <c r="K19" s="67"/>
      <c r="L19" s="70">
        <v>55249</v>
      </c>
      <c r="M19" s="71">
        <v>0.94439061767349342</v>
      </c>
      <c r="N19" s="72">
        <v>0.67702989954297021</v>
      </c>
      <c r="O19" s="72">
        <f t="shared" ref="O19:O69" si="6">N19/M19</f>
        <v>0.71689604584470945</v>
      </c>
      <c r="P19" s="68"/>
      <c r="Q19" s="69">
        <f t="shared" si="2"/>
        <v>208916.94019665942</v>
      </c>
      <c r="R19" s="67"/>
      <c r="S19" s="69">
        <f t="shared" ref="S19:S69" si="7">MAX($P$17/$L$17*($J$17-$O19)*$M19*$L19,0)</f>
        <v>208916.94019665942</v>
      </c>
      <c r="T19" s="69">
        <f t="shared" ref="T19:T69" si="8">$Q$17*S19/$S$17</f>
        <v>208916.94019665942</v>
      </c>
      <c r="U19" s="67"/>
      <c r="V19" s="68">
        <v>263524</v>
      </c>
      <c r="W19" s="68">
        <v>171154</v>
      </c>
      <c r="X19" s="68"/>
      <c r="Y19" s="69">
        <v>217239</v>
      </c>
      <c r="Z19" s="69">
        <f t="shared" si="3"/>
        <v>263524</v>
      </c>
      <c r="AA19" s="69">
        <f>MAX(W19,Z19)+'[1]Корректировка изм'!B19</f>
        <v>263524</v>
      </c>
      <c r="AB19" s="69">
        <f t="shared" si="4"/>
        <v>0</v>
      </c>
      <c r="AC19" s="68"/>
      <c r="AD19" s="73">
        <f t="shared" ref="AD19:AD69" si="9">ROUND(AA19+($Q$17-$AA$17)*AB19/$AB$17,0)</f>
        <v>263524</v>
      </c>
      <c r="AE19" s="74">
        <f t="shared" si="5"/>
        <v>1.5865341567970761</v>
      </c>
    </row>
    <row r="20" spans="1:31" x14ac:dyDescent="0.25">
      <c r="A20" s="65">
        <v>3</v>
      </c>
      <c r="B20" s="28">
        <v>82605000</v>
      </c>
      <c r="C20" s="66" t="s">
        <v>67</v>
      </c>
      <c r="D20" s="67"/>
      <c r="E20" s="68" t="s">
        <v>68</v>
      </c>
      <c r="F20" s="58">
        <v>9453493</v>
      </c>
      <c r="G20" s="67"/>
      <c r="H20" s="68"/>
      <c r="I20" s="68"/>
      <c r="J20" s="68"/>
      <c r="K20" s="67"/>
      <c r="L20" s="70">
        <v>25204</v>
      </c>
      <c r="M20" s="71">
        <v>1.2502586714165993</v>
      </c>
      <c r="N20" s="72">
        <v>0.64012471502530544</v>
      </c>
      <c r="O20" s="72">
        <f t="shared" si="6"/>
        <v>0.51199382148656913</v>
      </c>
      <c r="P20" s="68"/>
      <c r="Q20" s="69">
        <f t="shared" si="2"/>
        <v>163672.30212871908</v>
      </c>
      <c r="R20" s="67"/>
      <c r="S20" s="69">
        <f t="shared" si="7"/>
        <v>163672.30212871908</v>
      </c>
      <c r="T20" s="69">
        <f t="shared" si="8"/>
        <v>163672.30212871908</v>
      </c>
      <c r="U20" s="67"/>
      <c r="V20" s="68">
        <v>175006</v>
      </c>
      <c r="W20" s="68">
        <v>119362</v>
      </c>
      <c r="X20" s="68"/>
      <c r="Y20" s="69">
        <v>93700</v>
      </c>
      <c r="Z20" s="69">
        <f t="shared" si="3"/>
        <v>175006</v>
      </c>
      <c r="AA20" s="69">
        <f>MAX(W20,Z20)+'[1]Корректировка изм'!B20</f>
        <v>175006</v>
      </c>
      <c r="AB20" s="69">
        <f t="shared" si="4"/>
        <v>0</v>
      </c>
      <c r="AC20" s="68"/>
      <c r="AD20" s="73">
        <f t="shared" si="9"/>
        <v>175006</v>
      </c>
      <c r="AE20" s="74">
        <f t="shared" si="5"/>
        <v>1.4682583969729994</v>
      </c>
    </row>
    <row r="21" spans="1:31" x14ac:dyDescent="0.25">
      <c r="A21" s="65">
        <v>4</v>
      </c>
      <c r="B21" s="28">
        <v>82606000</v>
      </c>
      <c r="C21" s="66" t="s">
        <v>69</v>
      </c>
      <c r="D21" s="67"/>
      <c r="E21" s="68" t="s">
        <v>70</v>
      </c>
      <c r="F21" s="75">
        <f>1.57625971293148-0.16993070000001</f>
        <v>1.4063290129314698</v>
      </c>
      <c r="G21" s="67"/>
      <c r="H21" s="68"/>
      <c r="I21" s="68"/>
      <c r="J21" s="68"/>
      <c r="K21" s="67"/>
      <c r="L21" s="70">
        <v>31765</v>
      </c>
      <c r="M21" s="71">
        <v>1.1183360106174967</v>
      </c>
      <c r="N21" s="72">
        <v>2.1894311700650682</v>
      </c>
      <c r="O21" s="72">
        <f t="shared" si="6"/>
        <v>1.9577579093211521</v>
      </c>
      <c r="P21" s="68"/>
      <c r="Q21" s="69">
        <f t="shared" si="2"/>
        <v>0</v>
      </c>
      <c r="R21" s="67"/>
      <c r="S21" s="69">
        <f t="shared" si="7"/>
        <v>0</v>
      </c>
      <c r="T21" s="69">
        <f t="shared" si="8"/>
        <v>0</v>
      </c>
      <c r="U21" s="67"/>
      <c r="V21" s="68">
        <v>101507</v>
      </c>
      <c r="W21" s="68">
        <v>76296</v>
      </c>
      <c r="X21" s="68"/>
      <c r="Y21" s="69">
        <v>403911</v>
      </c>
      <c r="Z21" s="69">
        <f t="shared" si="3"/>
        <v>101507</v>
      </c>
      <c r="AA21" s="69">
        <f>MAX(W21,Z21)+'[1]Корректировка изм'!B21</f>
        <v>101507</v>
      </c>
      <c r="AB21" s="69">
        <f t="shared" si="4"/>
        <v>0</v>
      </c>
      <c r="AC21" s="68"/>
      <c r="AD21" s="73">
        <f t="shared" si="9"/>
        <v>101507</v>
      </c>
      <c r="AE21" s="74">
        <f t="shared" si="5"/>
        <v>2.449762663094786</v>
      </c>
    </row>
    <row r="22" spans="1:31" x14ac:dyDescent="0.25">
      <c r="A22" s="65">
        <v>5</v>
      </c>
      <c r="B22" s="28">
        <v>82607000</v>
      </c>
      <c r="C22" s="66" t="s">
        <v>71</v>
      </c>
      <c r="D22" s="67"/>
      <c r="E22" s="68"/>
      <c r="F22" s="68"/>
      <c r="G22" s="67"/>
      <c r="H22" s="68"/>
      <c r="I22" s="68"/>
      <c r="J22" s="68"/>
      <c r="K22" s="67"/>
      <c r="L22" s="70">
        <v>54274</v>
      </c>
      <c r="M22" s="71">
        <v>1.0309868966037572</v>
      </c>
      <c r="N22" s="72">
        <v>0.65854908831625336</v>
      </c>
      <c r="O22" s="72">
        <f t="shared" si="6"/>
        <v>0.63875602152231414</v>
      </c>
      <c r="P22" s="68"/>
      <c r="Q22" s="69">
        <f t="shared" si="2"/>
        <v>249442.34760712378</v>
      </c>
      <c r="R22" s="67"/>
      <c r="S22" s="69">
        <f t="shared" si="7"/>
        <v>249442.34760712378</v>
      </c>
      <c r="T22" s="69">
        <f t="shared" si="8"/>
        <v>249442.34760712378</v>
      </c>
      <c r="U22" s="67"/>
      <c r="V22" s="68">
        <v>182017</v>
      </c>
      <c r="W22" s="68">
        <v>145614</v>
      </c>
      <c r="X22" s="68"/>
      <c r="Y22" s="69">
        <v>207580</v>
      </c>
      <c r="Z22" s="69">
        <f t="shared" si="3"/>
        <v>182017</v>
      </c>
      <c r="AA22" s="69">
        <f>MAX(W22,Z22)+'[1]Корректировка изм'!B22</f>
        <v>182017</v>
      </c>
      <c r="AB22" s="69">
        <f t="shared" si="4"/>
        <v>67425.347607123782</v>
      </c>
      <c r="AC22" s="68"/>
      <c r="AD22" s="73">
        <f t="shared" si="9"/>
        <v>197535</v>
      </c>
      <c r="AE22" s="74">
        <f t="shared" si="5"/>
        <v>1.2466020120387913</v>
      </c>
    </row>
    <row r="23" spans="1:31" x14ac:dyDescent="0.25">
      <c r="A23" s="65">
        <v>6</v>
      </c>
      <c r="B23" s="28">
        <v>82609000</v>
      </c>
      <c r="C23" s="66" t="s">
        <v>72</v>
      </c>
      <c r="D23" s="67"/>
      <c r="E23" s="68"/>
      <c r="F23" s="68"/>
      <c r="G23" s="67"/>
      <c r="H23" s="68"/>
      <c r="I23" s="68"/>
      <c r="J23" s="68"/>
      <c r="K23" s="67"/>
      <c r="L23" s="70">
        <v>62503</v>
      </c>
      <c r="M23" s="71">
        <v>0.97026378533344781</v>
      </c>
      <c r="N23" s="72">
        <v>0.53379092565875352</v>
      </c>
      <c r="O23" s="72">
        <f t="shared" si="6"/>
        <v>0.55015031347924326</v>
      </c>
      <c r="P23" s="68"/>
      <c r="Q23" s="69">
        <f t="shared" si="2"/>
        <v>301550.89947852836</v>
      </c>
      <c r="R23" s="67"/>
      <c r="S23" s="69">
        <f t="shared" si="7"/>
        <v>301550.89947852836</v>
      </c>
      <c r="T23" s="69">
        <f t="shared" si="8"/>
        <v>301550.89947852836</v>
      </c>
      <c r="U23" s="67"/>
      <c r="V23" s="68">
        <v>272471</v>
      </c>
      <c r="W23" s="68">
        <v>195062</v>
      </c>
      <c r="X23" s="68"/>
      <c r="Y23" s="69">
        <v>193766</v>
      </c>
      <c r="Z23" s="69">
        <f t="shared" si="3"/>
        <v>272471</v>
      </c>
      <c r="AA23" s="69">
        <f>MAX(W23,Z23)+'[1]Корректировка изм'!B23</f>
        <v>272471</v>
      </c>
      <c r="AB23" s="69">
        <f t="shared" si="4"/>
        <v>29079.899478528358</v>
      </c>
      <c r="AC23" s="68"/>
      <c r="AD23" s="73">
        <f t="shared" si="9"/>
        <v>279164</v>
      </c>
      <c r="AE23" s="74">
        <f t="shared" si="5"/>
        <v>1.3427669857133786</v>
      </c>
    </row>
    <row r="24" spans="1:31" x14ac:dyDescent="0.25">
      <c r="A24" s="65">
        <v>7</v>
      </c>
      <c r="B24" s="28">
        <v>82611000</v>
      </c>
      <c r="C24" s="66" t="s">
        <v>73</v>
      </c>
      <c r="D24" s="67"/>
      <c r="E24" s="68"/>
      <c r="F24" s="68"/>
      <c r="G24" s="67"/>
      <c r="H24" s="68"/>
      <c r="I24" s="68"/>
      <c r="J24" s="68"/>
      <c r="K24" s="67"/>
      <c r="L24" s="70">
        <v>87002</v>
      </c>
      <c r="M24" s="71">
        <v>0.96696669942218949</v>
      </c>
      <c r="N24" s="72">
        <v>0.65925618581996659</v>
      </c>
      <c r="O24" s="72">
        <f t="shared" si="6"/>
        <v>0.68177754850700112</v>
      </c>
      <c r="P24" s="68"/>
      <c r="Q24" s="69">
        <f t="shared" si="2"/>
        <v>354009.9896138201</v>
      </c>
      <c r="R24" s="67"/>
      <c r="S24" s="69">
        <f t="shared" si="7"/>
        <v>354009.9896138201</v>
      </c>
      <c r="T24" s="69">
        <f t="shared" si="8"/>
        <v>354009.9896138201</v>
      </c>
      <c r="U24" s="67"/>
      <c r="V24" s="68">
        <v>300246</v>
      </c>
      <c r="W24" s="68">
        <v>220573</v>
      </c>
      <c r="X24" s="68"/>
      <c r="Y24" s="69">
        <v>333111</v>
      </c>
      <c r="Z24" s="69">
        <f t="shared" si="3"/>
        <v>300246</v>
      </c>
      <c r="AA24" s="69">
        <f>MAX(W24,Z24)+'[1]Корректировка изм'!B24</f>
        <v>300246</v>
      </c>
      <c r="AB24" s="69">
        <f t="shared" si="4"/>
        <v>53763.9896138201</v>
      </c>
      <c r="AC24" s="68"/>
      <c r="AD24" s="73">
        <f t="shared" si="9"/>
        <v>312620</v>
      </c>
      <c r="AE24" s="74">
        <f t="shared" si="5"/>
        <v>1.3216162125386863</v>
      </c>
    </row>
    <row r="25" spans="1:31" x14ac:dyDescent="0.25">
      <c r="A25" s="65">
        <v>8</v>
      </c>
      <c r="B25" s="28">
        <v>82613000</v>
      </c>
      <c r="C25" s="66" t="s">
        <v>74</v>
      </c>
      <c r="D25" s="67"/>
      <c r="E25" s="68"/>
      <c r="F25" s="68"/>
      <c r="G25" s="67"/>
      <c r="H25" s="68"/>
      <c r="I25" s="68"/>
      <c r="J25" s="68"/>
      <c r="K25" s="67"/>
      <c r="L25" s="70">
        <v>20572</v>
      </c>
      <c r="M25" s="71">
        <v>1.2169992968570493</v>
      </c>
      <c r="N25" s="72">
        <v>1.027424871374945</v>
      </c>
      <c r="O25" s="72">
        <f t="shared" si="6"/>
        <v>0.84422799095144252</v>
      </c>
      <c r="P25" s="68"/>
      <c r="Q25" s="69">
        <f t="shared" si="2"/>
        <v>81730.986760284926</v>
      </c>
      <c r="R25" s="67"/>
      <c r="S25" s="69">
        <f t="shared" si="7"/>
        <v>81730.986760284926</v>
      </c>
      <c r="T25" s="69">
        <f t="shared" si="8"/>
        <v>81730.986760284926</v>
      </c>
      <c r="U25" s="67"/>
      <c r="V25" s="68">
        <v>113626</v>
      </c>
      <c r="W25" s="68">
        <v>80124</v>
      </c>
      <c r="X25" s="68"/>
      <c r="Y25" s="69">
        <v>122753</v>
      </c>
      <c r="Z25" s="69">
        <f t="shared" si="3"/>
        <v>113626</v>
      </c>
      <c r="AA25" s="69">
        <f>MAX(W25,Z25)+'[1]Корректировка изм'!B25</f>
        <v>113626</v>
      </c>
      <c r="AB25" s="69">
        <f t="shared" si="4"/>
        <v>0</v>
      </c>
      <c r="AC25" s="68"/>
      <c r="AD25" s="73">
        <f t="shared" si="9"/>
        <v>113626</v>
      </c>
      <c r="AE25" s="74">
        <f t="shared" si="5"/>
        <v>1.6256854681605422</v>
      </c>
    </row>
    <row r="26" spans="1:31" x14ac:dyDescent="0.25">
      <c r="A26" s="65">
        <v>9</v>
      </c>
      <c r="B26" s="28">
        <v>82615000</v>
      </c>
      <c r="C26" s="66" t="s">
        <v>75</v>
      </c>
      <c r="D26" s="67"/>
      <c r="E26" s="68"/>
      <c r="F26" s="68"/>
      <c r="G26" s="67"/>
      <c r="H26" s="68"/>
      <c r="I26" s="68"/>
      <c r="J26" s="68"/>
      <c r="K26" s="67"/>
      <c r="L26" s="70">
        <v>21607</v>
      </c>
      <c r="M26" s="71">
        <v>1.4194886032106699</v>
      </c>
      <c r="N26" s="72">
        <v>0.80479019420186715</v>
      </c>
      <c r="O26" s="72">
        <f t="shared" si="6"/>
        <v>0.56695784128280613</v>
      </c>
      <c r="P26" s="68"/>
      <c r="Q26" s="69">
        <f t="shared" si="2"/>
        <v>149515.40983042217</v>
      </c>
      <c r="R26" s="67"/>
      <c r="S26" s="69">
        <f t="shared" si="7"/>
        <v>149515.40983042217</v>
      </c>
      <c r="T26" s="69">
        <f t="shared" si="8"/>
        <v>149515.40983042217</v>
      </c>
      <c r="U26" s="67"/>
      <c r="V26" s="68">
        <v>135255</v>
      </c>
      <c r="W26" s="68">
        <v>91535</v>
      </c>
      <c r="X26" s="68"/>
      <c r="Y26" s="69">
        <v>100991</v>
      </c>
      <c r="Z26" s="69">
        <f t="shared" si="3"/>
        <v>135255</v>
      </c>
      <c r="AA26" s="69">
        <f>MAX(W26,Z26)+'[1]Корректировка изм'!B26</f>
        <v>135255</v>
      </c>
      <c r="AB26" s="69">
        <f t="shared" si="4"/>
        <v>14260.40983042217</v>
      </c>
      <c r="AC26" s="68"/>
      <c r="AD26" s="73">
        <f t="shared" si="9"/>
        <v>138537</v>
      </c>
      <c r="AE26" s="74">
        <f t="shared" si="5"/>
        <v>1.3446968324582189</v>
      </c>
    </row>
    <row r="27" spans="1:31" x14ac:dyDescent="0.25">
      <c r="A27" s="65">
        <v>10</v>
      </c>
      <c r="B27" s="28">
        <v>82616000</v>
      </c>
      <c r="C27" s="66" t="s">
        <v>76</v>
      </c>
      <c r="D27" s="67"/>
      <c r="E27" s="68"/>
      <c r="F27" s="76"/>
      <c r="G27" s="67"/>
      <c r="H27" s="68"/>
      <c r="I27" s="68"/>
      <c r="J27" s="68"/>
      <c r="K27" s="67"/>
      <c r="L27" s="70">
        <v>30368</v>
      </c>
      <c r="M27" s="71">
        <v>1.2017458373975309</v>
      </c>
      <c r="N27" s="72">
        <v>0.85110300399867611</v>
      </c>
      <c r="O27" s="72">
        <f t="shared" si="6"/>
        <v>0.70822213608977613</v>
      </c>
      <c r="P27" s="68"/>
      <c r="Q27" s="69">
        <f t="shared" si="2"/>
        <v>147964.06625684645</v>
      </c>
      <c r="R27" s="67"/>
      <c r="S27" s="69">
        <f t="shared" si="7"/>
        <v>147964.06625684645</v>
      </c>
      <c r="T27" s="69">
        <f t="shared" si="8"/>
        <v>147964.06625684645</v>
      </c>
      <c r="U27" s="67"/>
      <c r="V27" s="68">
        <v>162319</v>
      </c>
      <c r="W27" s="68">
        <v>100474</v>
      </c>
      <c r="X27" s="68"/>
      <c r="Y27" s="69">
        <v>150108</v>
      </c>
      <c r="Z27" s="69">
        <f t="shared" si="3"/>
        <v>162319</v>
      </c>
      <c r="AA27" s="69">
        <f>MAX(W27,Z27)+'[1]Корректировка изм'!B27</f>
        <v>162319</v>
      </c>
      <c r="AB27" s="69">
        <f t="shared" si="4"/>
        <v>0</v>
      </c>
      <c r="AC27" s="68"/>
      <c r="AD27" s="73">
        <f t="shared" si="9"/>
        <v>162319</v>
      </c>
      <c r="AE27" s="74">
        <f t="shared" si="5"/>
        <v>1.4740567945220806</v>
      </c>
    </row>
    <row r="28" spans="1:31" x14ac:dyDescent="0.25">
      <c r="A28" s="65">
        <v>11</v>
      </c>
      <c r="B28" s="28">
        <v>82618000</v>
      </c>
      <c r="C28" s="66" t="s">
        <v>77</v>
      </c>
      <c r="D28" s="67"/>
      <c r="E28" s="68"/>
      <c r="F28" s="77"/>
      <c r="G28" s="67"/>
      <c r="H28" s="68"/>
      <c r="I28" s="68"/>
      <c r="J28" s="68"/>
      <c r="K28" s="67"/>
      <c r="L28" s="70">
        <v>36449</v>
      </c>
      <c r="M28" s="71">
        <v>1.1712065518239996</v>
      </c>
      <c r="N28" s="72">
        <v>0.68981573827950304</v>
      </c>
      <c r="O28" s="72">
        <f t="shared" si="6"/>
        <v>0.58897872216066938</v>
      </c>
      <c r="P28" s="68"/>
      <c r="Q28" s="69">
        <f t="shared" si="2"/>
        <v>202643.58349257437</v>
      </c>
      <c r="R28" s="67"/>
      <c r="S28" s="69">
        <f t="shared" si="7"/>
        <v>202643.58349257437</v>
      </c>
      <c r="T28" s="69">
        <f t="shared" si="8"/>
        <v>202643.58349257437</v>
      </c>
      <c r="U28" s="67"/>
      <c r="V28" s="68">
        <v>152971</v>
      </c>
      <c r="W28" s="68">
        <v>104770</v>
      </c>
      <c r="X28" s="68"/>
      <c r="Y28" s="69">
        <v>146024</v>
      </c>
      <c r="Z28" s="69">
        <f t="shared" si="3"/>
        <v>152971</v>
      </c>
      <c r="AA28" s="69">
        <f>MAX(W28,Z28)+'[1]Корректировка изм'!B28</f>
        <v>152971</v>
      </c>
      <c r="AB28" s="69">
        <f t="shared" si="4"/>
        <v>49672.583492574369</v>
      </c>
      <c r="AC28" s="68"/>
      <c r="AD28" s="73">
        <f t="shared" si="9"/>
        <v>164403</v>
      </c>
      <c r="AE28" s="74">
        <f t="shared" si="5"/>
        <v>1.2520879977549588</v>
      </c>
    </row>
    <row r="29" spans="1:31" x14ac:dyDescent="0.25">
      <c r="A29" s="65">
        <v>12</v>
      </c>
      <c r="B29" s="28">
        <v>82620000</v>
      </c>
      <c r="C29" s="66" t="s">
        <v>78</v>
      </c>
      <c r="D29" s="67"/>
      <c r="E29" s="68"/>
      <c r="F29" s="68"/>
      <c r="G29" s="67"/>
      <c r="H29" s="68"/>
      <c r="I29" s="68"/>
      <c r="J29" s="68"/>
      <c r="K29" s="67"/>
      <c r="L29" s="70">
        <v>101229</v>
      </c>
      <c r="M29" s="71">
        <v>0.79847114227810134</v>
      </c>
      <c r="N29" s="72">
        <v>0.76188258075245396</v>
      </c>
      <c r="O29" s="72">
        <f t="shared" si="6"/>
        <v>0.95417672651104546</v>
      </c>
      <c r="P29" s="68"/>
      <c r="Q29" s="69">
        <f t="shared" si="2"/>
        <v>212253.28830792772</v>
      </c>
      <c r="R29" s="67"/>
      <c r="S29" s="69">
        <f t="shared" si="7"/>
        <v>212253.28830792772</v>
      </c>
      <c r="T29" s="69">
        <f t="shared" si="8"/>
        <v>212253.28830792772</v>
      </c>
      <c r="U29" s="67"/>
      <c r="V29" s="68">
        <v>236907</v>
      </c>
      <c r="W29" s="68">
        <v>171530</v>
      </c>
      <c r="X29" s="68"/>
      <c r="Y29" s="69">
        <v>447918</v>
      </c>
      <c r="Z29" s="69">
        <f t="shared" si="3"/>
        <v>236907</v>
      </c>
      <c r="AA29" s="69">
        <f>MAX(W29,Z29)+'[1]Корректировка изм'!B29</f>
        <v>236907</v>
      </c>
      <c r="AB29" s="69">
        <f t="shared" si="4"/>
        <v>0</v>
      </c>
      <c r="AC29" s="68"/>
      <c r="AD29" s="73">
        <f t="shared" si="9"/>
        <v>236907</v>
      </c>
      <c r="AE29" s="74">
        <f t="shared" si="5"/>
        <v>1.4588475496249909</v>
      </c>
    </row>
    <row r="30" spans="1:31" x14ac:dyDescent="0.25">
      <c r="A30" s="65">
        <v>13</v>
      </c>
      <c r="B30" s="28">
        <v>82621000</v>
      </c>
      <c r="C30" s="66" t="s">
        <v>79</v>
      </c>
      <c r="D30" s="67"/>
      <c r="E30" s="68"/>
      <c r="F30" s="68"/>
      <c r="G30" s="67"/>
      <c r="H30" s="68"/>
      <c r="I30" s="68"/>
      <c r="J30" s="68"/>
      <c r="K30" s="67"/>
      <c r="L30" s="70">
        <v>15280</v>
      </c>
      <c r="M30" s="71">
        <v>1.3876572614298781</v>
      </c>
      <c r="N30" s="72">
        <v>0.59961507374779655</v>
      </c>
      <c r="O30" s="72">
        <f t="shared" si="6"/>
        <v>0.43210603252991853</v>
      </c>
      <c r="P30" s="68"/>
      <c r="Q30" s="69">
        <f t="shared" si="2"/>
        <v>119969.11662314655</v>
      </c>
      <c r="R30" s="67"/>
      <c r="S30" s="69">
        <f t="shared" si="7"/>
        <v>119969.11662314655</v>
      </c>
      <c r="T30" s="69">
        <f t="shared" si="8"/>
        <v>119969.11662314656</v>
      </c>
      <c r="U30" s="67"/>
      <c r="V30" s="68">
        <v>145105</v>
      </c>
      <c r="W30" s="68">
        <v>93557</v>
      </c>
      <c r="X30" s="68"/>
      <c r="Y30" s="69">
        <v>53211</v>
      </c>
      <c r="Z30" s="69">
        <f t="shared" si="3"/>
        <v>145105</v>
      </c>
      <c r="AA30" s="69">
        <f>MAX(W30,Z30)+'[1]Корректировка изм'!B30</f>
        <v>145105</v>
      </c>
      <c r="AB30" s="69">
        <f t="shared" si="4"/>
        <v>0</v>
      </c>
      <c r="AC30" s="68"/>
      <c r="AD30" s="73">
        <f t="shared" si="9"/>
        <v>145105</v>
      </c>
      <c r="AE30" s="74">
        <f t="shared" si="5"/>
        <v>1.6104478387401726</v>
      </c>
    </row>
    <row r="31" spans="1:31" x14ac:dyDescent="0.25">
      <c r="A31" s="65">
        <v>14</v>
      </c>
      <c r="B31" s="28">
        <v>82622000</v>
      </c>
      <c r="C31" s="66" t="s">
        <v>80</v>
      </c>
      <c r="D31" s="67"/>
      <c r="E31" s="68"/>
      <c r="F31" s="68"/>
      <c r="G31" s="67"/>
      <c r="H31" s="68"/>
      <c r="I31" s="68"/>
      <c r="J31" s="68"/>
      <c r="K31" s="67"/>
      <c r="L31" s="70">
        <v>51954</v>
      </c>
      <c r="M31" s="71">
        <v>0.90346860034644982</v>
      </c>
      <c r="N31" s="72">
        <v>0.65863269976921379</v>
      </c>
      <c r="O31" s="72">
        <f t="shared" si="6"/>
        <v>0.72900452712651032</v>
      </c>
      <c r="P31" s="68"/>
      <c r="Q31" s="69">
        <f t="shared" si="2"/>
        <v>184643.64034001654</v>
      </c>
      <c r="R31" s="67"/>
      <c r="S31" s="69">
        <f t="shared" si="7"/>
        <v>184643.64034001654</v>
      </c>
      <c r="T31" s="69">
        <f t="shared" si="8"/>
        <v>184643.64034001654</v>
      </c>
      <c r="U31" s="67"/>
      <c r="V31" s="68">
        <v>245179</v>
      </c>
      <c r="W31" s="68">
        <v>148092</v>
      </c>
      <c r="X31" s="68"/>
      <c r="Y31" s="69">
        <v>198732</v>
      </c>
      <c r="Z31" s="69">
        <f t="shared" si="3"/>
        <v>245179</v>
      </c>
      <c r="AA31" s="69">
        <f>MAX(W31,Z31)+'[1]Корректировка изм'!B31</f>
        <v>245179</v>
      </c>
      <c r="AB31" s="69">
        <f t="shared" si="4"/>
        <v>0</v>
      </c>
      <c r="AC31" s="68"/>
      <c r="AD31" s="73">
        <f t="shared" si="9"/>
        <v>245179</v>
      </c>
      <c r="AE31" s="74">
        <f t="shared" si="5"/>
        <v>1.6283896334825609</v>
      </c>
    </row>
    <row r="32" spans="1:31" x14ac:dyDescent="0.25">
      <c r="A32" s="65">
        <v>15</v>
      </c>
      <c r="B32" s="28">
        <v>82623000</v>
      </c>
      <c r="C32" s="66" t="s">
        <v>81</v>
      </c>
      <c r="D32" s="67"/>
      <c r="E32" s="68"/>
      <c r="F32" s="68"/>
      <c r="G32" s="67"/>
      <c r="H32" s="68"/>
      <c r="I32" s="68"/>
      <c r="J32" s="68"/>
      <c r="K32" s="67"/>
      <c r="L32" s="70">
        <v>33836</v>
      </c>
      <c r="M32" s="71">
        <v>1.0848348537481562</v>
      </c>
      <c r="N32" s="72">
        <v>0.70900736281622823</v>
      </c>
      <c r="O32" s="72">
        <f t="shared" si="6"/>
        <v>0.6535624849870687</v>
      </c>
      <c r="P32" s="68"/>
      <c r="Q32" s="69">
        <f t="shared" si="2"/>
        <v>160475.40127855522</v>
      </c>
      <c r="R32" s="67"/>
      <c r="S32" s="69">
        <f t="shared" si="7"/>
        <v>160475.40127855522</v>
      </c>
      <c r="T32" s="69">
        <f t="shared" si="8"/>
        <v>160475.40127855522</v>
      </c>
      <c r="U32" s="67"/>
      <c r="V32" s="68">
        <v>163708</v>
      </c>
      <c r="W32" s="68">
        <v>121998</v>
      </c>
      <c r="X32" s="68"/>
      <c r="Y32" s="69">
        <v>139327</v>
      </c>
      <c r="Z32" s="69">
        <f t="shared" si="3"/>
        <v>163708</v>
      </c>
      <c r="AA32" s="69">
        <f>MAX(W32,Z32)+'[1]Корректировка изм'!B32</f>
        <v>163708</v>
      </c>
      <c r="AB32" s="69">
        <f t="shared" si="4"/>
        <v>0</v>
      </c>
      <c r="AC32" s="68"/>
      <c r="AD32" s="73">
        <f t="shared" si="9"/>
        <v>163708</v>
      </c>
      <c r="AE32" s="74">
        <f t="shared" si="5"/>
        <v>1.4214926585518697</v>
      </c>
    </row>
    <row r="33" spans="1:31" x14ac:dyDescent="0.25">
      <c r="A33" s="65">
        <v>16</v>
      </c>
      <c r="B33" s="28">
        <v>82635000</v>
      </c>
      <c r="C33" s="66" t="s">
        <v>82</v>
      </c>
      <c r="D33" s="67"/>
      <c r="E33" s="68"/>
      <c r="F33" s="68"/>
      <c r="G33" s="67"/>
      <c r="H33" s="68"/>
      <c r="I33" s="68"/>
      <c r="J33" s="68"/>
      <c r="K33" s="67"/>
      <c r="L33" s="70">
        <v>104951</v>
      </c>
      <c r="M33" s="71">
        <v>0.98266933536118517</v>
      </c>
      <c r="N33" s="72">
        <v>0.84288636420846419</v>
      </c>
      <c r="O33" s="72">
        <f t="shared" si="6"/>
        <v>0.85775177252138124</v>
      </c>
      <c r="P33" s="68"/>
      <c r="Q33" s="69">
        <f t="shared" si="2"/>
        <v>328577.10195323685</v>
      </c>
      <c r="R33" s="67"/>
      <c r="S33" s="69">
        <f t="shared" si="7"/>
        <v>328577.10195323685</v>
      </c>
      <c r="T33" s="69">
        <f t="shared" si="8"/>
        <v>328577.10195323685</v>
      </c>
      <c r="U33" s="67"/>
      <c r="V33" s="68">
        <v>265397</v>
      </c>
      <c r="W33" s="68">
        <v>170998</v>
      </c>
      <c r="X33" s="68"/>
      <c r="Y33" s="69">
        <v>513761</v>
      </c>
      <c r="Z33" s="69">
        <f t="shared" si="3"/>
        <v>265397</v>
      </c>
      <c r="AA33" s="69">
        <f>MAX(W33,Z33)+'[1]Корректировка изм'!B33</f>
        <v>265397</v>
      </c>
      <c r="AB33" s="69">
        <f t="shared" si="4"/>
        <v>63180.101953236852</v>
      </c>
      <c r="AC33" s="68"/>
      <c r="AD33" s="73">
        <f t="shared" si="9"/>
        <v>279938</v>
      </c>
      <c r="AE33" s="74">
        <f t="shared" si="5"/>
        <v>1.3251234019290055</v>
      </c>
    </row>
    <row r="34" spans="1:31" x14ac:dyDescent="0.25">
      <c r="A34" s="65">
        <v>17</v>
      </c>
      <c r="B34" s="28">
        <v>82624000</v>
      </c>
      <c r="C34" s="66" t="s">
        <v>83</v>
      </c>
      <c r="D34" s="67"/>
      <c r="E34" s="68"/>
      <c r="F34" s="68"/>
      <c r="G34" s="67"/>
      <c r="H34" s="68"/>
      <c r="I34" s="68"/>
      <c r="J34" s="68"/>
      <c r="K34" s="67"/>
      <c r="L34" s="70">
        <v>60945</v>
      </c>
      <c r="M34" s="71">
        <v>0.9075265117600344</v>
      </c>
      <c r="N34" s="72">
        <v>0.78795568652553671</v>
      </c>
      <c r="O34" s="72">
        <f t="shared" si="6"/>
        <v>0.86824536398104224</v>
      </c>
      <c r="P34" s="68"/>
      <c r="Q34" s="69">
        <f t="shared" si="2"/>
        <v>172843.36864970936</v>
      </c>
      <c r="R34" s="67"/>
      <c r="S34" s="69">
        <f t="shared" si="7"/>
        <v>172843.36864970936</v>
      </c>
      <c r="T34" s="69">
        <f t="shared" si="8"/>
        <v>172843.36864970936</v>
      </c>
      <c r="U34" s="67"/>
      <c r="V34" s="68">
        <v>226147</v>
      </c>
      <c r="W34" s="68">
        <v>148801</v>
      </c>
      <c r="X34" s="68"/>
      <c r="Y34" s="69">
        <v>278898</v>
      </c>
      <c r="Z34" s="69">
        <f t="shared" si="3"/>
        <v>226147</v>
      </c>
      <c r="AA34" s="69">
        <f>MAX(W34,Z34)+'[1]Корректировка изм'!B34</f>
        <v>226147</v>
      </c>
      <c r="AB34" s="69">
        <f t="shared" si="4"/>
        <v>0</v>
      </c>
      <c r="AC34" s="68"/>
      <c r="AD34" s="73">
        <f t="shared" si="9"/>
        <v>226147</v>
      </c>
      <c r="AE34" s="74">
        <f t="shared" si="5"/>
        <v>1.5722700767011792</v>
      </c>
    </row>
    <row r="35" spans="1:31" x14ac:dyDescent="0.25">
      <c r="A35" s="65">
        <v>18</v>
      </c>
      <c r="B35" s="28">
        <v>82626000</v>
      </c>
      <c r="C35" s="66" t="s">
        <v>84</v>
      </c>
      <c r="D35" s="67"/>
      <c r="E35" s="68"/>
      <c r="F35" s="68"/>
      <c r="G35" s="67"/>
      <c r="H35" s="68"/>
      <c r="I35" s="68"/>
      <c r="J35" s="68"/>
      <c r="K35" s="67"/>
      <c r="L35" s="70">
        <v>77655</v>
      </c>
      <c r="M35" s="71">
        <v>0.83584047983920617</v>
      </c>
      <c r="N35" s="72">
        <v>0.68525750307113853</v>
      </c>
      <c r="O35" s="72">
        <f t="shared" si="6"/>
        <v>0.81984244553812968</v>
      </c>
      <c r="P35" s="68"/>
      <c r="Q35" s="69">
        <f t="shared" si="2"/>
        <v>221083.54433142356</v>
      </c>
      <c r="R35" s="67"/>
      <c r="S35" s="69">
        <f t="shared" si="7"/>
        <v>221083.54433142356</v>
      </c>
      <c r="T35" s="69">
        <f t="shared" si="8"/>
        <v>221083.54433142356</v>
      </c>
      <c r="U35" s="67"/>
      <c r="V35" s="68">
        <v>174090</v>
      </c>
      <c r="W35" s="68">
        <v>126364</v>
      </c>
      <c r="X35" s="68"/>
      <c r="Y35" s="69">
        <v>309050</v>
      </c>
      <c r="Z35" s="69">
        <f t="shared" si="3"/>
        <v>174090</v>
      </c>
      <c r="AA35" s="69">
        <f>MAX(W35,Z35)+'[1]Корректировка изм'!B35</f>
        <v>174090</v>
      </c>
      <c r="AB35" s="69">
        <f t="shared" si="4"/>
        <v>46993.54433142356</v>
      </c>
      <c r="AC35" s="68"/>
      <c r="AD35" s="73">
        <f t="shared" si="9"/>
        <v>184906</v>
      </c>
      <c r="AE35" s="74">
        <f t="shared" si="5"/>
        <v>1.3103578548074175</v>
      </c>
    </row>
    <row r="36" spans="1:31" x14ac:dyDescent="0.25">
      <c r="A36" s="65">
        <v>19</v>
      </c>
      <c r="B36" s="28">
        <v>82627000</v>
      </c>
      <c r="C36" s="66" t="s">
        <v>85</v>
      </c>
      <c r="D36" s="67"/>
      <c r="E36" s="68"/>
      <c r="F36" s="68"/>
      <c r="G36" s="67"/>
      <c r="H36" s="68"/>
      <c r="I36" s="68"/>
      <c r="J36" s="68"/>
      <c r="K36" s="67"/>
      <c r="L36" s="70">
        <v>80389</v>
      </c>
      <c r="M36" s="71">
        <v>1.128075572231368</v>
      </c>
      <c r="N36" s="72">
        <v>0.72437763284529066</v>
      </c>
      <c r="O36" s="72">
        <f t="shared" si="6"/>
        <v>0.64213573157377168</v>
      </c>
      <c r="P36" s="68"/>
      <c r="Q36" s="69">
        <f t="shared" si="2"/>
        <v>402479.31096336304</v>
      </c>
      <c r="R36" s="67"/>
      <c r="S36" s="69">
        <f t="shared" si="7"/>
        <v>402479.31096336304</v>
      </c>
      <c r="T36" s="69">
        <f t="shared" si="8"/>
        <v>402479.31096336304</v>
      </c>
      <c r="U36" s="67"/>
      <c r="V36" s="68">
        <v>167570</v>
      </c>
      <c r="W36" s="68">
        <v>123854</v>
      </c>
      <c r="X36" s="68"/>
      <c r="Y36" s="69">
        <v>338195</v>
      </c>
      <c r="Z36" s="69">
        <f t="shared" si="3"/>
        <v>167570</v>
      </c>
      <c r="AA36" s="69">
        <f>MAX(W36,Z36)+'[1]Корректировка изм'!B36</f>
        <v>137570</v>
      </c>
      <c r="AB36" s="69">
        <f t="shared" si="4"/>
        <v>264909.31096336304</v>
      </c>
      <c r="AC36" s="68"/>
      <c r="AD36" s="73">
        <f t="shared" si="9"/>
        <v>198540</v>
      </c>
      <c r="AE36" s="74">
        <f t="shared" si="5"/>
        <v>1.0191064973942501</v>
      </c>
    </row>
    <row r="37" spans="1:31" x14ac:dyDescent="0.25">
      <c r="A37" s="65">
        <v>20</v>
      </c>
      <c r="B37" s="28">
        <v>82636000</v>
      </c>
      <c r="C37" s="66" t="s">
        <v>86</v>
      </c>
      <c r="D37" s="67"/>
      <c r="E37" s="68"/>
      <c r="F37" s="68"/>
      <c r="G37" s="67"/>
      <c r="H37" s="68"/>
      <c r="I37" s="68"/>
      <c r="J37" s="68"/>
      <c r="K37" s="67"/>
      <c r="L37" s="70">
        <v>30008</v>
      </c>
      <c r="M37" s="71">
        <v>1.1243193559982543</v>
      </c>
      <c r="N37" s="72">
        <v>1.6002076838161916</v>
      </c>
      <c r="O37" s="72">
        <f t="shared" si="6"/>
        <v>1.4232679311968335</v>
      </c>
      <c r="P37" s="68"/>
      <c r="Q37" s="69">
        <f t="shared" si="2"/>
        <v>0</v>
      </c>
      <c r="R37" s="67"/>
      <c r="S37" s="69">
        <f t="shared" si="7"/>
        <v>0</v>
      </c>
      <c r="T37" s="69">
        <f t="shared" si="8"/>
        <v>0</v>
      </c>
      <c r="U37" s="67"/>
      <c r="V37" s="68">
        <v>56193</v>
      </c>
      <c r="W37" s="68">
        <v>44954</v>
      </c>
      <c r="X37" s="68"/>
      <c r="Y37" s="69">
        <v>278881</v>
      </c>
      <c r="Z37" s="69">
        <f t="shared" si="3"/>
        <v>56193</v>
      </c>
      <c r="AA37" s="69">
        <f>MAX(W37,Z37)+'[1]Корректировка изм'!B37</f>
        <v>56193</v>
      </c>
      <c r="AB37" s="69">
        <f t="shared" si="4"/>
        <v>0</v>
      </c>
      <c r="AC37" s="68"/>
      <c r="AD37" s="73">
        <f t="shared" si="9"/>
        <v>56193</v>
      </c>
      <c r="AE37" s="74">
        <f t="shared" si="5"/>
        <v>1.7100486543645776</v>
      </c>
    </row>
    <row r="38" spans="1:31" x14ac:dyDescent="0.25">
      <c r="A38" s="65">
        <v>21</v>
      </c>
      <c r="B38" s="28">
        <v>82629000</v>
      </c>
      <c r="C38" s="66" t="s">
        <v>87</v>
      </c>
      <c r="D38" s="67"/>
      <c r="E38" s="68"/>
      <c r="F38" s="68"/>
      <c r="G38" s="67"/>
      <c r="H38" s="68"/>
      <c r="I38" s="68"/>
      <c r="J38" s="68"/>
      <c r="K38" s="67"/>
      <c r="L38" s="70">
        <v>10519</v>
      </c>
      <c r="M38" s="71">
        <v>1.485112358221425</v>
      </c>
      <c r="N38" s="72">
        <v>0.66870311102085633</v>
      </c>
      <c r="O38" s="72">
        <f t="shared" si="6"/>
        <v>0.45027105681195545</v>
      </c>
      <c r="P38" s="68"/>
      <c r="Q38" s="69">
        <f t="shared" si="2"/>
        <v>86740.817630891019</v>
      </c>
      <c r="R38" s="67"/>
      <c r="S38" s="69">
        <f t="shared" si="7"/>
        <v>86740.817630891019</v>
      </c>
      <c r="T38" s="69">
        <f t="shared" si="8"/>
        <v>86740.817630891019</v>
      </c>
      <c r="U38" s="67"/>
      <c r="V38" s="68">
        <v>96692</v>
      </c>
      <c r="W38" s="68">
        <v>74190</v>
      </c>
      <c r="X38" s="68"/>
      <c r="Y38" s="69">
        <v>40852</v>
      </c>
      <c r="Z38" s="69">
        <f t="shared" si="3"/>
        <v>96692</v>
      </c>
      <c r="AA38" s="69">
        <f>MAX(W38,Z38)+'[1]Корректировка изм'!B38</f>
        <v>96692</v>
      </c>
      <c r="AB38" s="69">
        <f t="shared" si="4"/>
        <v>0</v>
      </c>
      <c r="AC38" s="68"/>
      <c r="AD38" s="73">
        <f t="shared" si="9"/>
        <v>96692</v>
      </c>
      <c r="AE38" s="74">
        <f t="shared" si="5"/>
        <v>1.5160110212019877</v>
      </c>
    </row>
    <row r="39" spans="1:31" x14ac:dyDescent="0.25">
      <c r="A39" s="65">
        <v>22</v>
      </c>
      <c r="B39" s="28">
        <v>82630000</v>
      </c>
      <c r="C39" s="66" t="s">
        <v>88</v>
      </c>
      <c r="D39" s="67"/>
      <c r="E39" s="68"/>
      <c r="F39" s="68"/>
      <c r="G39" s="67"/>
      <c r="H39" s="68"/>
      <c r="I39" s="68"/>
      <c r="J39" s="68"/>
      <c r="K39" s="67"/>
      <c r="L39" s="70">
        <v>14801</v>
      </c>
      <c r="M39" s="71">
        <v>1.423919212390619</v>
      </c>
      <c r="N39" s="72">
        <v>0.76291267316913491</v>
      </c>
      <c r="O39" s="72">
        <f t="shared" si="6"/>
        <v>0.53578367826660633</v>
      </c>
      <c r="P39" s="68"/>
      <c r="Q39" s="69">
        <f t="shared" si="2"/>
        <v>106554.875340778</v>
      </c>
      <c r="R39" s="67"/>
      <c r="S39" s="69">
        <f t="shared" si="7"/>
        <v>106554.875340778</v>
      </c>
      <c r="T39" s="69">
        <f t="shared" si="8"/>
        <v>106554.875340778</v>
      </c>
      <c r="U39" s="67"/>
      <c r="V39" s="68">
        <v>117393</v>
      </c>
      <c r="W39" s="68">
        <v>89750</v>
      </c>
      <c r="X39" s="68"/>
      <c r="Y39" s="69">
        <v>65580</v>
      </c>
      <c r="Z39" s="69">
        <f t="shared" si="3"/>
        <v>117393</v>
      </c>
      <c r="AA39" s="69">
        <f>MAX(W39,Z39)+'[1]Корректировка изм'!B39</f>
        <v>117393</v>
      </c>
      <c r="AB39" s="69">
        <f t="shared" si="4"/>
        <v>0</v>
      </c>
      <c r="AC39" s="68"/>
      <c r="AD39" s="73">
        <f t="shared" si="9"/>
        <v>117393</v>
      </c>
      <c r="AE39" s="74">
        <f t="shared" si="5"/>
        <v>1.494875678003595</v>
      </c>
    </row>
    <row r="40" spans="1:31" x14ac:dyDescent="0.25">
      <c r="A40" s="65">
        <v>23</v>
      </c>
      <c r="B40" s="28">
        <v>82632000</v>
      </c>
      <c r="C40" s="66" t="s">
        <v>89</v>
      </c>
      <c r="D40" s="67"/>
      <c r="E40" s="68"/>
      <c r="F40" s="68"/>
      <c r="G40" s="67"/>
      <c r="H40" s="68"/>
      <c r="I40" s="68"/>
      <c r="J40" s="68"/>
      <c r="K40" s="67"/>
      <c r="L40" s="70">
        <v>12132</v>
      </c>
      <c r="M40" s="71">
        <v>1.5698242620330765</v>
      </c>
      <c r="N40" s="72">
        <v>1.190177547600767</v>
      </c>
      <c r="O40" s="72">
        <f t="shared" si="6"/>
        <v>0.75815973570147932</v>
      </c>
      <c r="P40" s="68"/>
      <c r="Q40" s="69">
        <f t="shared" si="2"/>
        <v>71693.107480758714</v>
      </c>
      <c r="R40" s="67"/>
      <c r="S40" s="69">
        <f t="shared" si="7"/>
        <v>71693.107480758714</v>
      </c>
      <c r="T40" s="69">
        <f t="shared" si="8"/>
        <v>71693.107480758714</v>
      </c>
      <c r="U40" s="67"/>
      <c r="V40" s="68">
        <v>82740</v>
      </c>
      <c r="W40" s="68">
        <v>63773</v>
      </c>
      <c r="X40" s="68"/>
      <c r="Y40" s="69">
        <v>83859</v>
      </c>
      <c r="Z40" s="69">
        <f t="shared" si="3"/>
        <v>82740</v>
      </c>
      <c r="AA40" s="69">
        <f>MAX(W40,Z40)+'[1]Корректировка изм'!B40</f>
        <v>82740</v>
      </c>
      <c r="AB40" s="69">
        <f t="shared" si="4"/>
        <v>0</v>
      </c>
      <c r="AC40" s="68"/>
      <c r="AD40" s="73">
        <f t="shared" si="9"/>
        <v>82740</v>
      </c>
      <c r="AE40" s="74">
        <f t="shared" si="5"/>
        <v>1.5062027189464549</v>
      </c>
    </row>
    <row r="41" spans="1:31" x14ac:dyDescent="0.25">
      <c r="A41" s="65">
        <v>24</v>
      </c>
      <c r="B41" s="28">
        <v>82634000</v>
      </c>
      <c r="C41" s="66" t="s">
        <v>90</v>
      </c>
      <c r="D41" s="67"/>
      <c r="E41" s="68"/>
      <c r="F41" s="68"/>
      <c r="G41" s="67"/>
      <c r="H41" s="68"/>
      <c r="I41" s="68"/>
      <c r="J41" s="68"/>
      <c r="K41" s="67"/>
      <c r="L41" s="70">
        <v>83226</v>
      </c>
      <c r="M41" s="71">
        <v>0.86481032073875386</v>
      </c>
      <c r="N41" s="72">
        <v>0.70850889304360565</v>
      </c>
      <c r="O41" s="72">
        <f t="shared" si="6"/>
        <v>0.81926507588203901</v>
      </c>
      <c r="P41" s="68"/>
      <c r="Q41" s="69">
        <f t="shared" si="2"/>
        <v>245397.88378687768</v>
      </c>
      <c r="R41" s="67"/>
      <c r="S41" s="69">
        <f t="shared" si="7"/>
        <v>245397.88378687768</v>
      </c>
      <c r="T41" s="69">
        <f t="shared" si="8"/>
        <v>245397.8837868777</v>
      </c>
      <c r="U41" s="67"/>
      <c r="V41" s="68">
        <v>295014</v>
      </c>
      <c r="W41" s="68">
        <v>175751</v>
      </c>
      <c r="X41" s="68"/>
      <c r="Y41" s="69">
        <v>342460</v>
      </c>
      <c r="Z41" s="69">
        <f t="shared" si="3"/>
        <v>295014</v>
      </c>
      <c r="AA41" s="69">
        <f>MAX(W41,Z41)+'[1]Корректировка изм'!B41</f>
        <v>295014</v>
      </c>
      <c r="AB41" s="69">
        <f t="shared" si="4"/>
        <v>0</v>
      </c>
      <c r="AC41" s="68"/>
      <c r="AD41" s="73">
        <f t="shared" si="9"/>
        <v>295014</v>
      </c>
      <c r="AE41" s="74">
        <f t="shared" si="5"/>
        <v>1.5250253605759121</v>
      </c>
    </row>
    <row r="42" spans="1:31" x14ac:dyDescent="0.25">
      <c r="A42" s="65">
        <v>25</v>
      </c>
      <c r="B42" s="28">
        <v>82637000</v>
      </c>
      <c r="C42" s="66" t="s">
        <v>91</v>
      </c>
      <c r="D42" s="67"/>
      <c r="E42" s="68"/>
      <c r="F42" s="68"/>
      <c r="G42" s="67"/>
      <c r="H42" s="68"/>
      <c r="I42" s="68"/>
      <c r="J42" s="68"/>
      <c r="K42" s="67"/>
      <c r="L42" s="70">
        <v>55337</v>
      </c>
      <c r="M42" s="71">
        <v>0.8957382792105818</v>
      </c>
      <c r="N42" s="72">
        <v>1.0376633342774666</v>
      </c>
      <c r="O42" s="72">
        <f t="shared" si="6"/>
        <v>1.1584447805356315</v>
      </c>
      <c r="P42" s="68"/>
      <c r="Q42" s="69">
        <f t="shared" si="2"/>
        <v>71359.397110439924</v>
      </c>
      <c r="R42" s="67"/>
      <c r="S42" s="69">
        <f t="shared" si="7"/>
        <v>71359.397110439924</v>
      </c>
      <c r="T42" s="69">
        <f t="shared" si="8"/>
        <v>71359.397110439924</v>
      </c>
      <c r="U42" s="67"/>
      <c r="V42" s="68">
        <v>220695</v>
      </c>
      <c r="W42" s="68">
        <v>176556</v>
      </c>
      <c r="X42" s="68"/>
      <c r="Y42" s="69">
        <v>333486</v>
      </c>
      <c r="Z42" s="69">
        <f t="shared" si="3"/>
        <v>220695</v>
      </c>
      <c r="AA42" s="69">
        <f>MAX(W42,Z42)+'[1]Корректировка изм'!B42</f>
        <v>220695</v>
      </c>
      <c r="AB42" s="69">
        <f t="shared" si="4"/>
        <v>0</v>
      </c>
      <c r="AC42" s="68"/>
      <c r="AD42" s="73">
        <f t="shared" si="9"/>
        <v>220695</v>
      </c>
      <c r="AE42" s="74">
        <f t="shared" si="5"/>
        <v>1.9250825729476402</v>
      </c>
    </row>
    <row r="43" spans="1:31" x14ac:dyDescent="0.25">
      <c r="A43" s="65">
        <v>26</v>
      </c>
      <c r="B43" s="28">
        <v>82639000</v>
      </c>
      <c r="C43" s="66" t="s">
        <v>92</v>
      </c>
      <c r="D43" s="67"/>
      <c r="E43" s="68"/>
      <c r="F43" s="68"/>
      <c r="G43" s="67"/>
      <c r="H43" s="68"/>
      <c r="I43" s="68"/>
      <c r="J43" s="68"/>
      <c r="K43" s="67"/>
      <c r="L43" s="70">
        <v>35125</v>
      </c>
      <c r="M43" s="71">
        <v>0.89405287498794273</v>
      </c>
      <c r="N43" s="72">
        <v>0.81101061628709414</v>
      </c>
      <c r="O43" s="72">
        <f t="shared" si="6"/>
        <v>0.90711706094343858</v>
      </c>
      <c r="P43" s="68"/>
      <c r="Q43" s="69">
        <f t="shared" si="2"/>
        <v>91047.921518373521</v>
      </c>
      <c r="R43" s="67"/>
      <c r="S43" s="69">
        <f t="shared" si="7"/>
        <v>91047.921518373521</v>
      </c>
      <c r="T43" s="69">
        <f t="shared" si="8"/>
        <v>91047.921518373521</v>
      </c>
      <c r="U43" s="67"/>
      <c r="V43" s="68">
        <v>160632</v>
      </c>
      <c r="W43" s="68">
        <v>107882</v>
      </c>
      <c r="X43" s="68"/>
      <c r="Y43" s="69">
        <v>165443</v>
      </c>
      <c r="Z43" s="69">
        <f t="shared" si="3"/>
        <v>160632</v>
      </c>
      <c r="AA43" s="69">
        <f>MAX(W43,Z43)+'[1]Корректировка изм'!B43</f>
        <v>160632</v>
      </c>
      <c r="AB43" s="69">
        <f t="shared" si="4"/>
        <v>0</v>
      </c>
      <c r="AC43" s="68"/>
      <c r="AD43" s="73">
        <f t="shared" si="9"/>
        <v>160632</v>
      </c>
      <c r="AE43" s="74">
        <f t="shared" si="5"/>
        <v>1.7878556097697196</v>
      </c>
    </row>
    <row r="44" spans="1:31" x14ac:dyDescent="0.25">
      <c r="A44" s="65">
        <v>27</v>
      </c>
      <c r="B44" s="28">
        <v>82640000</v>
      </c>
      <c r="C44" s="66" t="s">
        <v>93</v>
      </c>
      <c r="D44" s="67"/>
      <c r="E44" s="68"/>
      <c r="F44" s="68"/>
      <c r="G44" s="67"/>
      <c r="H44" s="68"/>
      <c r="I44" s="68"/>
      <c r="J44" s="68"/>
      <c r="K44" s="67"/>
      <c r="L44" s="70">
        <v>17438</v>
      </c>
      <c r="M44" s="71">
        <v>1.3993563117714931</v>
      </c>
      <c r="N44" s="72">
        <v>1.6380155088500217</v>
      </c>
      <c r="O44" s="72">
        <f t="shared" si="6"/>
        <v>1.170549269739886</v>
      </c>
      <c r="P44" s="68"/>
      <c r="Q44" s="69">
        <f t="shared" si="2"/>
        <v>33414.656357646061</v>
      </c>
      <c r="R44" s="67"/>
      <c r="S44" s="69">
        <f t="shared" si="7"/>
        <v>33414.656357646061</v>
      </c>
      <c r="T44" s="69">
        <f t="shared" si="8"/>
        <v>33414.656357646061</v>
      </c>
      <c r="U44" s="67"/>
      <c r="V44" s="68">
        <v>78483</v>
      </c>
      <c r="W44" s="68">
        <v>62786</v>
      </c>
      <c r="X44" s="68"/>
      <c r="Y44" s="69">
        <v>165890</v>
      </c>
      <c r="Z44" s="69">
        <f t="shared" si="3"/>
        <v>78483</v>
      </c>
      <c r="AA44" s="69">
        <f>MAX(W44,Z44)+'[1]Корректировка изм'!B44</f>
        <v>78483</v>
      </c>
      <c r="AB44" s="69">
        <f t="shared" si="4"/>
        <v>0</v>
      </c>
      <c r="AC44" s="68"/>
      <c r="AD44" s="73">
        <f t="shared" si="9"/>
        <v>78483</v>
      </c>
      <c r="AE44" s="74">
        <f t="shared" si="5"/>
        <v>1.7243392410280618</v>
      </c>
    </row>
    <row r="45" spans="1:31" x14ac:dyDescent="0.25">
      <c r="A45" s="65">
        <v>28</v>
      </c>
      <c r="B45" s="28">
        <v>82642000</v>
      </c>
      <c r="C45" s="66" t="s">
        <v>94</v>
      </c>
      <c r="D45" s="67"/>
      <c r="E45" s="68"/>
      <c r="F45" s="68"/>
      <c r="G45" s="67"/>
      <c r="H45" s="68"/>
      <c r="I45" s="68"/>
      <c r="J45" s="68"/>
      <c r="K45" s="67"/>
      <c r="L45" s="70">
        <v>20305</v>
      </c>
      <c r="M45" s="71">
        <v>1.3688375081789947</v>
      </c>
      <c r="N45" s="72">
        <v>0.68794155685840364</v>
      </c>
      <c r="O45" s="72">
        <f t="shared" si="6"/>
        <v>0.50257357264675828</v>
      </c>
      <c r="P45" s="68"/>
      <c r="Q45" s="69">
        <f t="shared" si="2"/>
        <v>145885.23519534574</v>
      </c>
      <c r="R45" s="67"/>
      <c r="S45" s="69">
        <f t="shared" si="7"/>
        <v>145885.23519534574</v>
      </c>
      <c r="T45" s="69">
        <f t="shared" si="8"/>
        <v>145885.23519534574</v>
      </c>
      <c r="U45" s="67"/>
      <c r="V45" s="68">
        <v>183074</v>
      </c>
      <c r="W45" s="68">
        <v>146459</v>
      </c>
      <c r="X45" s="68"/>
      <c r="Y45" s="69">
        <v>81126</v>
      </c>
      <c r="Z45" s="69">
        <f t="shared" si="3"/>
        <v>183074</v>
      </c>
      <c r="AA45" s="69">
        <f>MAX(W45,Z45)+'[1]Корректировка изм'!B45</f>
        <v>191106</v>
      </c>
      <c r="AB45" s="69">
        <f t="shared" si="4"/>
        <v>0</v>
      </c>
      <c r="AC45" s="68"/>
      <c r="AD45" s="73">
        <f t="shared" si="9"/>
        <v>191106</v>
      </c>
      <c r="AE45" s="74">
        <f t="shared" si="5"/>
        <v>1.6864705375437259</v>
      </c>
    </row>
    <row r="46" spans="1:31" x14ac:dyDescent="0.25">
      <c r="A46" s="65">
        <v>29</v>
      </c>
      <c r="B46" s="28">
        <v>82647000</v>
      </c>
      <c r="C46" s="66" t="s">
        <v>95</v>
      </c>
      <c r="D46" s="67"/>
      <c r="E46" s="68"/>
      <c r="F46" s="68"/>
      <c r="G46" s="67"/>
      <c r="H46" s="68"/>
      <c r="I46" s="68"/>
      <c r="J46" s="68"/>
      <c r="K46" s="67"/>
      <c r="L46" s="70">
        <v>57356</v>
      </c>
      <c r="M46" s="71">
        <v>0.84683673823474437</v>
      </c>
      <c r="N46" s="72">
        <v>0.81646020915347295</v>
      </c>
      <c r="O46" s="72">
        <f t="shared" si="6"/>
        <v>0.96412941514016959</v>
      </c>
      <c r="P46" s="68"/>
      <c r="Q46" s="69">
        <f t="shared" si="2"/>
        <v>124739.04490738676</v>
      </c>
      <c r="R46" s="67"/>
      <c r="S46" s="69">
        <f t="shared" si="7"/>
        <v>124739.04490738676</v>
      </c>
      <c r="T46" s="69">
        <f t="shared" si="8"/>
        <v>124739.04490738678</v>
      </c>
      <c r="U46" s="67"/>
      <c r="V46" s="68">
        <v>192767</v>
      </c>
      <c r="W46" s="68">
        <v>131983</v>
      </c>
      <c r="X46" s="68"/>
      <c r="Y46" s="69">
        <v>271969</v>
      </c>
      <c r="Z46" s="69">
        <f t="shared" si="3"/>
        <v>192767</v>
      </c>
      <c r="AA46" s="69">
        <f>MAX(W46,Z46)+'[1]Корректировка изм'!B46</f>
        <v>192767</v>
      </c>
      <c r="AB46" s="69">
        <f t="shared" si="4"/>
        <v>0</v>
      </c>
      <c r="AC46" s="68"/>
      <c r="AD46" s="73">
        <f t="shared" si="9"/>
        <v>192767</v>
      </c>
      <c r="AE46" s="74">
        <f t="shared" si="5"/>
        <v>1.6474879411792589</v>
      </c>
    </row>
    <row r="47" spans="1:31" x14ac:dyDescent="0.25">
      <c r="A47" s="65">
        <v>30</v>
      </c>
      <c r="B47" s="28">
        <v>82644000</v>
      </c>
      <c r="C47" s="66" t="s">
        <v>96</v>
      </c>
      <c r="D47" s="67"/>
      <c r="E47" s="68"/>
      <c r="F47" s="68"/>
      <c r="G47" s="67"/>
      <c r="H47" s="68"/>
      <c r="I47" s="68"/>
      <c r="J47" s="68"/>
      <c r="K47" s="67"/>
      <c r="L47" s="70">
        <v>26838</v>
      </c>
      <c r="M47" s="71">
        <v>1.1984207353531511</v>
      </c>
      <c r="N47" s="72">
        <v>0.80696726438510613</v>
      </c>
      <c r="O47" s="72">
        <f t="shared" si="6"/>
        <v>0.67335889690469075</v>
      </c>
      <c r="P47" s="68"/>
      <c r="Q47" s="69">
        <f t="shared" si="2"/>
        <v>136915.0710232578</v>
      </c>
      <c r="R47" s="67"/>
      <c r="S47" s="69">
        <f t="shared" si="7"/>
        <v>136915.0710232578</v>
      </c>
      <c r="T47" s="69">
        <f t="shared" si="8"/>
        <v>136915.0710232578</v>
      </c>
      <c r="U47" s="67"/>
      <c r="V47" s="68">
        <v>131867</v>
      </c>
      <c r="W47" s="68">
        <v>105494</v>
      </c>
      <c r="X47" s="68"/>
      <c r="Y47" s="69">
        <v>125780</v>
      </c>
      <c r="Z47" s="69">
        <f t="shared" si="3"/>
        <v>131867</v>
      </c>
      <c r="AA47" s="69">
        <f>MAX(W47,Z47)+'[1]Корректировка изм'!B47</f>
        <v>131867</v>
      </c>
      <c r="AB47" s="69">
        <f t="shared" si="4"/>
        <v>5048.0710232577985</v>
      </c>
      <c r="AC47" s="68"/>
      <c r="AD47" s="73">
        <f t="shared" si="9"/>
        <v>133029</v>
      </c>
      <c r="AE47" s="74">
        <f t="shared" si="5"/>
        <v>1.385525065582812</v>
      </c>
    </row>
    <row r="48" spans="1:31" x14ac:dyDescent="0.25">
      <c r="A48" s="65">
        <v>31</v>
      </c>
      <c r="B48" s="28">
        <v>82648000</v>
      </c>
      <c r="C48" s="66" t="s">
        <v>97</v>
      </c>
      <c r="D48" s="67"/>
      <c r="E48" s="68"/>
      <c r="F48" s="68"/>
      <c r="G48" s="67"/>
      <c r="H48" s="68"/>
      <c r="I48" s="68"/>
      <c r="J48" s="68"/>
      <c r="K48" s="67"/>
      <c r="L48" s="70">
        <v>52830</v>
      </c>
      <c r="M48" s="71">
        <v>1.2488146085011282</v>
      </c>
      <c r="N48" s="72">
        <v>0.64901853748553107</v>
      </c>
      <c r="O48" s="72">
        <f t="shared" si="6"/>
        <v>0.51970767563690357</v>
      </c>
      <c r="P48" s="68"/>
      <c r="Q48" s="69">
        <f t="shared" si="2"/>
        <v>339720.91434499098</v>
      </c>
      <c r="R48" s="67"/>
      <c r="S48" s="69">
        <f t="shared" si="7"/>
        <v>339720.91434499098</v>
      </c>
      <c r="T48" s="69">
        <f t="shared" si="8"/>
        <v>339720.91434499098</v>
      </c>
      <c r="U48" s="67"/>
      <c r="V48" s="68">
        <v>270622</v>
      </c>
      <c r="W48" s="68">
        <v>170790</v>
      </c>
      <c r="X48" s="68"/>
      <c r="Y48" s="69">
        <v>199133</v>
      </c>
      <c r="Z48" s="69">
        <f t="shared" si="3"/>
        <v>270622</v>
      </c>
      <c r="AA48" s="69">
        <f>MAX(W48,Z48)+'[1]Корректировка изм'!B48</f>
        <v>270622</v>
      </c>
      <c r="AB48" s="69">
        <f t="shared" si="4"/>
        <v>69098.914344990975</v>
      </c>
      <c r="AC48" s="68"/>
      <c r="AD48" s="73">
        <f t="shared" si="9"/>
        <v>286525</v>
      </c>
      <c r="AE48" s="74">
        <f t="shared" si="5"/>
        <v>1.2674955448593015</v>
      </c>
    </row>
    <row r="49" spans="1:31" x14ac:dyDescent="0.25">
      <c r="A49" s="65">
        <v>32</v>
      </c>
      <c r="B49" s="28">
        <v>82649000</v>
      </c>
      <c r="C49" s="66" t="s">
        <v>98</v>
      </c>
      <c r="D49" s="67"/>
      <c r="E49" s="68"/>
      <c r="F49" s="68"/>
      <c r="G49" s="67"/>
      <c r="H49" s="68"/>
      <c r="I49" s="68"/>
      <c r="J49" s="68"/>
      <c r="K49" s="67"/>
      <c r="L49" s="70">
        <v>35942</v>
      </c>
      <c r="M49" s="71">
        <v>1.072658332440787</v>
      </c>
      <c r="N49" s="72">
        <v>1.2379455749128503</v>
      </c>
      <c r="O49" s="72">
        <f t="shared" si="6"/>
        <v>1.1540912306120434</v>
      </c>
      <c r="P49" s="68"/>
      <c r="Q49" s="69">
        <f t="shared" si="2"/>
        <v>56478.000698953394</v>
      </c>
      <c r="R49" s="67"/>
      <c r="S49" s="69">
        <f t="shared" si="7"/>
        <v>56478.000698953394</v>
      </c>
      <c r="T49" s="69">
        <f t="shared" si="8"/>
        <v>56478.000698953394</v>
      </c>
      <c r="U49" s="67"/>
      <c r="V49" s="68">
        <v>53526</v>
      </c>
      <c r="W49" s="68">
        <v>37454</v>
      </c>
      <c r="X49" s="68"/>
      <c r="Y49" s="69">
        <v>258410</v>
      </c>
      <c r="Z49" s="69">
        <f t="shared" si="3"/>
        <v>53526</v>
      </c>
      <c r="AA49" s="69">
        <f>MAX(W49,Z49)+'[1]Корректировка изм'!B49</f>
        <v>53526</v>
      </c>
      <c r="AB49" s="69">
        <f t="shared" si="4"/>
        <v>2952.000698953394</v>
      </c>
      <c r="AC49" s="68"/>
      <c r="AD49" s="73">
        <f t="shared" si="9"/>
        <v>54205</v>
      </c>
      <c r="AE49" s="74">
        <f t="shared" si="5"/>
        <v>1.3961775088339614</v>
      </c>
    </row>
    <row r="50" spans="1:31" x14ac:dyDescent="0.25">
      <c r="A50" s="65">
        <v>33</v>
      </c>
      <c r="B50" s="28">
        <v>82651000</v>
      </c>
      <c r="C50" s="66" t="s">
        <v>99</v>
      </c>
      <c r="D50" s="67"/>
      <c r="E50" s="68"/>
      <c r="F50" s="68"/>
      <c r="G50" s="67"/>
      <c r="H50" s="68"/>
      <c r="I50" s="68"/>
      <c r="J50" s="68"/>
      <c r="K50" s="67"/>
      <c r="L50" s="70">
        <v>24317</v>
      </c>
      <c r="M50" s="71">
        <v>1.7956943357646413</v>
      </c>
      <c r="N50" s="72">
        <v>0.68790313029441874</v>
      </c>
      <c r="O50" s="72">
        <f t="shared" si="6"/>
        <v>0.38308475813145354</v>
      </c>
      <c r="P50" s="68"/>
      <c r="Q50" s="69">
        <f t="shared" si="2"/>
        <v>259493.95595559088</v>
      </c>
      <c r="R50" s="67"/>
      <c r="S50" s="69">
        <f t="shared" si="7"/>
        <v>259493.95595559088</v>
      </c>
      <c r="T50" s="69">
        <f t="shared" si="8"/>
        <v>259493.95595559085</v>
      </c>
      <c r="U50" s="67"/>
      <c r="V50" s="68">
        <v>220849</v>
      </c>
      <c r="W50" s="68">
        <v>146283</v>
      </c>
      <c r="X50" s="68"/>
      <c r="Y50" s="69">
        <v>97150</v>
      </c>
      <c r="Z50" s="69">
        <f t="shared" si="3"/>
        <v>220849</v>
      </c>
      <c r="AA50" s="69">
        <f>MAX(W50,Z50)+'[1]Корректировка изм'!B50</f>
        <v>220849</v>
      </c>
      <c r="AB50" s="69">
        <f t="shared" si="4"/>
        <v>38644.955955590849</v>
      </c>
      <c r="AC50" s="68"/>
      <c r="AD50" s="73">
        <f t="shared" si="9"/>
        <v>229743</v>
      </c>
      <c r="AE50" s="74">
        <f t="shared" si="5"/>
        <v>1.2890141620161115</v>
      </c>
    </row>
    <row r="51" spans="1:31" x14ac:dyDescent="0.25">
      <c r="A51" s="65">
        <v>34</v>
      </c>
      <c r="B51" s="28">
        <v>82653000</v>
      </c>
      <c r="C51" s="66" t="s">
        <v>100</v>
      </c>
      <c r="D51" s="67"/>
      <c r="E51" s="68"/>
      <c r="F51" s="68"/>
      <c r="G51" s="67"/>
      <c r="H51" s="68"/>
      <c r="I51" s="68"/>
      <c r="J51" s="68"/>
      <c r="K51" s="67"/>
      <c r="L51" s="70">
        <v>32414</v>
      </c>
      <c r="M51" s="71">
        <v>1.0614281762077671</v>
      </c>
      <c r="N51" s="72">
        <v>0.88541718131329417</v>
      </c>
      <c r="O51" s="72">
        <f t="shared" si="6"/>
        <v>0.83417531318669269</v>
      </c>
      <c r="P51" s="68"/>
      <c r="Q51" s="69">
        <f t="shared" si="2"/>
        <v>114325.06970607933</v>
      </c>
      <c r="R51" s="67"/>
      <c r="S51" s="69">
        <f t="shared" si="7"/>
        <v>114325.06970607933</v>
      </c>
      <c r="T51" s="69">
        <f t="shared" si="8"/>
        <v>114325.06970607933</v>
      </c>
      <c r="U51" s="67"/>
      <c r="V51" s="68">
        <v>223776</v>
      </c>
      <c r="W51" s="68">
        <v>154420</v>
      </c>
      <c r="X51" s="68"/>
      <c r="Y51" s="69">
        <v>166681</v>
      </c>
      <c r="Z51" s="69">
        <f t="shared" si="3"/>
        <v>223776</v>
      </c>
      <c r="AA51" s="69">
        <f>MAX(W51,Z51)+'[1]Корректировка изм'!B51</f>
        <v>223776</v>
      </c>
      <c r="AB51" s="69">
        <f t="shared" si="4"/>
        <v>0</v>
      </c>
      <c r="AC51" s="68"/>
      <c r="AD51" s="73">
        <f t="shared" si="9"/>
        <v>223776</v>
      </c>
      <c r="AE51" s="74">
        <f t="shared" si="5"/>
        <v>1.9540894898694898</v>
      </c>
    </row>
    <row r="52" spans="1:31" x14ac:dyDescent="0.25">
      <c r="A52" s="65">
        <v>35</v>
      </c>
      <c r="B52" s="28">
        <v>82654000</v>
      </c>
      <c r="C52" s="66" t="s">
        <v>101</v>
      </c>
      <c r="D52" s="67"/>
      <c r="E52" s="68"/>
      <c r="F52" s="68"/>
      <c r="G52" s="67"/>
      <c r="H52" s="68"/>
      <c r="I52" s="68"/>
      <c r="J52" s="68"/>
      <c r="K52" s="67"/>
      <c r="L52" s="70">
        <v>178158</v>
      </c>
      <c r="M52" s="71">
        <v>0.83908794447964352</v>
      </c>
      <c r="N52" s="72">
        <v>0.47038468148888757</v>
      </c>
      <c r="O52" s="72">
        <f t="shared" si="6"/>
        <v>0.56059044178092021</v>
      </c>
      <c r="P52" s="68"/>
      <c r="Q52" s="69">
        <f t="shared" si="2"/>
        <v>734267.78110417596</v>
      </c>
      <c r="R52" s="67"/>
      <c r="S52" s="69">
        <f t="shared" si="7"/>
        <v>734267.78110417596</v>
      </c>
      <c r="T52" s="69">
        <f t="shared" si="8"/>
        <v>734267.78110417596</v>
      </c>
      <c r="U52" s="67"/>
      <c r="V52" s="68">
        <v>473551</v>
      </c>
      <c r="W52" s="68">
        <v>276663</v>
      </c>
      <c r="X52" s="68"/>
      <c r="Y52" s="69">
        <v>486703</v>
      </c>
      <c r="Z52" s="69">
        <f t="shared" si="3"/>
        <v>473551</v>
      </c>
      <c r="AA52" s="69">
        <f>MAX(W52,Z52)+'[1]Корректировка изм'!B52</f>
        <v>473551</v>
      </c>
      <c r="AB52" s="69">
        <f t="shared" si="4"/>
        <v>260716.78110417596</v>
      </c>
      <c r="AC52" s="68"/>
      <c r="AD52" s="73">
        <f t="shared" si="9"/>
        <v>533556</v>
      </c>
      <c r="AE52" s="74">
        <f t="shared" si="5"/>
        <v>1.1751467394714226</v>
      </c>
    </row>
    <row r="53" spans="1:31" x14ac:dyDescent="0.25">
      <c r="A53" s="65">
        <v>36</v>
      </c>
      <c r="B53" s="28">
        <v>82655000</v>
      </c>
      <c r="C53" s="66" t="s">
        <v>102</v>
      </c>
      <c r="D53" s="67"/>
      <c r="E53" s="68"/>
      <c r="F53" s="68"/>
      <c r="G53" s="67"/>
      <c r="H53" s="68"/>
      <c r="I53" s="68"/>
      <c r="J53" s="68"/>
      <c r="K53" s="67"/>
      <c r="L53" s="70">
        <v>20490</v>
      </c>
      <c r="M53" s="71">
        <v>1.3050775535244741</v>
      </c>
      <c r="N53" s="72">
        <v>0.68943614699076028</v>
      </c>
      <c r="O53" s="72">
        <f t="shared" si="6"/>
        <v>0.52827216676041877</v>
      </c>
      <c r="P53" s="68"/>
      <c r="Q53" s="69">
        <f t="shared" si="2"/>
        <v>136366.10513133905</v>
      </c>
      <c r="R53" s="67"/>
      <c r="S53" s="69">
        <f t="shared" si="7"/>
        <v>136366.10513133905</v>
      </c>
      <c r="T53" s="69">
        <f t="shared" si="8"/>
        <v>136366.10513133905</v>
      </c>
      <c r="U53" s="67"/>
      <c r="V53" s="68">
        <v>109860</v>
      </c>
      <c r="W53" s="68">
        <v>78914</v>
      </c>
      <c r="X53" s="68"/>
      <c r="Y53" s="69">
        <v>82043</v>
      </c>
      <c r="Z53" s="69">
        <f t="shared" si="3"/>
        <v>109860</v>
      </c>
      <c r="AA53" s="69">
        <f>MAX(W53,Z53)+'[1]Корректировка изм'!B53</f>
        <v>109860</v>
      </c>
      <c r="AB53" s="69">
        <f t="shared" si="4"/>
        <v>26506.105131339049</v>
      </c>
      <c r="AC53" s="68"/>
      <c r="AD53" s="73">
        <f t="shared" si="9"/>
        <v>115960</v>
      </c>
      <c r="AE53" s="74">
        <f t="shared" si="5"/>
        <v>1.2749347760937946</v>
      </c>
    </row>
    <row r="54" spans="1:31" x14ac:dyDescent="0.25">
      <c r="A54" s="65">
        <v>37</v>
      </c>
      <c r="B54" s="28">
        <v>82656000</v>
      </c>
      <c r="C54" s="66" t="s">
        <v>103</v>
      </c>
      <c r="D54" s="67"/>
      <c r="E54" s="68"/>
      <c r="F54" s="68"/>
      <c r="G54" s="67"/>
      <c r="H54" s="68"/>
      <c r="I54" s="68"/>
      <c r="J54" s="68"/>
      <c r="K54" s="67"/>
      <c r="L54" s="70">
        <v>31739</v>
      </c>
      <c r="M54" s="71">
        <v>1.3801880187555959</v>
      </c>
      <c r="N54" s="72">
        <v>1.3796853202673371</v>
      </c>
      <c r="O54" s="72">
        <f t="shared" si="6"/>
        <v>0.99963577535710535</v>
      </c>
      <c r="P54" s="68"/>
      <c r="Q54" s="69">
        <f t="shared" si="2"/>
        <v>103467.50290097011</v>
      </c>
      <c r="R54" s="67"/>
      <c r="S54" s="69">
        <f t="shared" si="7"/>
        <v>103467.50290097011</v>
      </c>
      <c r="T54" s="69">
        <f t="shared" si="8"/>
        <v>103467.50290097011</v>
      </c>
      <c r="U54" s="67"/>
      <c r="V54" s="68">
        <v>129177</v>
      </c>
      <c r="W54" s="68">
        <v>100507</v>
      </c>
      <c r="X54" s="68"/>
      <c r="Y54" s="69">
        <v>254319</v>
      </c>
      <c r="Z54" s="69">
        <f t="shared" si="3"/>
        <v>129177</v>
      </c>
      <c r="AA54" s="69">
        <f>MAX(W54,Z54)+'[1]Корректировка изм'!B54</f>
        <v>129177</v>
      </c>
      <c r="AB54" s="69">
        <f t="shared" si="4"/>
        <v>0</v>
      </c>
      <c r="AC54" s="68"/>
      <c r="AD54" s="73">
        <f t="shared" si="9"/>
        <v>129177</v>
      </c>
      <c r="AE54" s="74">
        <f t="shared" si="5"/>
        <v>1.5073837240094075</v>
      </c>
    </row>
    <row r="55" spans="1:31" x14ac:dyDescent="0.25">
      <c r="A55" s="65">
        <v>38</v>
      </c>
      <c r="B55" s="28">
        <v>82657000</v>
      </c>
      <c r="C55" s="66" t="s">
        <v>104</v>
      </c>
      <c r="D55" s="67"/>
      <c r="E55" s="68"/>
      <c r="F55" s="68"/>
      <c r="G55" s="67"/>
      <c r="H55" s="68"/>
      <c r="I55" s="68"/>
      <c r="J55" s="68"/>
      <c r="K55" s="67"/>
      <c r="L55" s="70">
        <v>27826</v>
      </c>
      <c r="M55" s="71">
        <v>1.5663968516703026</v>
      </c>
      <c r="N55" s="72">
        <v>0.58529544732668426</v>
      </c>
      <c r="O55" s="72">
        <f t="shared" si="6"/>
        <v>0.37365719083421528</v>
      </c>
      <c r="P55" s="68"/>
      <c r="Q55" s="69">
        <f t="shared" si="2"/>
        <v>261408.93854776805</v>
      </c>
      <c r="R55" s="67"/>
      <c r="S55" s="69">
        <f t="shared" si="7"/>
        <v>261408.93854776805</v>
      </c>
      <c r="T55" s="69">
        <f t="shared" si="8"/>
        <v>261408.93854776808</v>
      </c>
      <c r="U55" s="67"/>
      <c r="V55" s="68">
        <v>155113</v>
      </c>
      <c r="W55" s="68">
        <v>101673</v>
      </c>
      <c r="X55" s="68"/>
      <c r="Y55" s="69">
        <v>94587</v>
      </c>
      <c r="Z55" s="69">
        <f t="shared" si="3"/>
        <v>155113</v>
      </c>
      <c r="AA55" s="69">
        <f>MAX(W55,Z55)+'[1]Корректировка изм'!B55</f>
        <v>155113</v>
      </c>
      <c r="AB55" s="69">
        <f t="shared" si="4"/>
        <v>106295.93854776808</v>
      </c>
      <c r="AC55" s="68"/>
      <c r="AD55" s="73">
        <f t="shared" si="9"/>
        <v>179577</v>
      </c>
      <c r="AE55" s="74">
        <f t="shared" si="5"/>
        <v>1.0830595120668993</v>
      </c>
    </row>
    <row r="56" spans="1:31" x14ac:dyDescent="0.25">
      <c r="A56" s="65">
        <v>39</v>
      </c>
      <c r="B56" s="28">
        <v>82658000</v>
      </c>
      <c r="C56" s="66" t="s">
        <v>105</v>
      </c>
      <c r="D56" s="67"/>
      <c r="E56" s="68"/>
      <c r="F56" s="68"/>
      <c r="G56" s="67"/>
      <c r="H56" s="68"/>
      <c r="I56" s="68"/>
      <c r="J56" s="68"/>
      <c r="K56" s="67"/>
      <c r="L56" s="70">
        <v>13003</v>
      </c>
      <c r="M56" s="71">
        <v>2.4645181937789586</v>
      </c>
      <c r="N56" s="72">
        <v>1.0892537380058946</v>
      </c>
      <c r="O56" s="72">
        <f t="shared" si="6"/>
        <v>0.44197431398779491</v>
      </c>
      <c r="P56" s="68"/>
      <c r="Q56" s="69">
        <f t="shared" si="2"/>
        <v>179480.76690243901</v>
      </c>
      <c r="R56" s="67"/>
      <c r="S56" s="69">
        <f t="shared" si="7"/>
        <v>179480.76690243901</v>
      </c>
      <c r="T56" s="69">
        <f t="shared" si="8"/>
        <v>179480.76690243901</v>
      </c>
      <c r="U56" s="67"/>
      <c r="V56" s="68">
        <v>125812</v>
      </c>
      <c r="W56" s="68">
        <v>74114</v>
      </c>
      <c r="X56" s="68"/>
      <c r="Y56" s="69">
        <v>82258</v>
      </c>
      <c r="Z56" s="69">
        <f t="shared" si="3"/>
        <v>125812</v>
      </c>
      <c r="AA56" s="69">
        <f>MAX(W56,Z56)+'[1]Корректировка изм'!B56</f>
        <v>125812</v>
      </c>
      <c r="AB56" s="69">
        <f t="shared" si="4"/>
        <v>53668.766902439005</v>
      </c>
      <c r="AC56" s="68"/>
      <c r="AD56" s="73">
        <f t="shared" si="9"/>
        <v>138164</v>
      </c>
      <c r="AE56" s="74">
        <f t="shared" si="5"/>
        <v>1.1843329796228663</v>
      </c>
    </row>
    <row r="57" spans="1:31" x14ac:dyDescent="0.25">
      <c r="A57" s="65">
        <v>40</v>
      </c>
      <c r="B57" s="28">
        <v>82659000</v>
      </c>
      <c r="C57" s="66" t="s">
        <v>106</v>
      </c>
      <c r="D57" s="67"/>
      <c r="E57" s="68"/>
      <c r="F57" s="68"/>
      <c r="G57" s="67"/>
      <c r="H57" s="68"/>
      <c r="I57" s="68"/>
      <c r="J57" s="68"/>
      <c r="K57" s="67"/>
      <c r="L57" s="70">
        <v>14563</v>
      </c>
      <c r="M57" s="71">
        <v>1.8979782875356193</v>
      </c>
      <c r="N57" s="72">
        <v>0.74235794136243882</v>
      </c>
      <c r="O57" s="72">
        <f t="shared" si="6"/>
        <v>0.39113089240147964</v>
      </c>
      <c r="P57" s="68"/>
      <c r="Q57" s="69">
        <f t="shared" si="2"/>
        <v>162966.53021282901</v>
      </c>
      <c r="R57" s="67"/>
      <c r="S57" s="69">
        <f t="shared" si="7"/>
        <v>162966.53021282901</v>
      </c>
      <c r="T57" s="69">
        <f t="shared" si="8"/>
        <v>162966.53021282901</v>
      </c>
      <c r="U57" s="67"/>
      <c r="V57" s="68">
        <v>132831</v>
      </c>
      <c r="W57" s="68">
        <v>78510</v>
      </c>
      <c r="X57" s="68"/>
      <c r="Y57" s="69">
        <v>62787</v>
      </c>
      <c r="Z57" s="69">
        <f t="shared" si="3"/>
        <v>132831</v>
      </c>
      <c r="AA57" s="69">
        <f>MAX(W57,Z57)+'[1]Корректировка изм'!B57</f>
        <v>132831</v>
      </c>
      <c r="AB57" s="69">
        <f t="shared" si="4"/>
        <v>30135.530212829006</v>
      </c>
      <c r="AC57" s="68"/>
      <c r="AD57" s="73">
        <f t="shared" si="9"/>
        <v>139767</v>
      </c>
      <c r="AE57" s="74">
        <f t="shared" si="5"/>
        <v>1.2618078070219838</v>
      </c>
    </row>
    <row r="58" spans="1:31" x14ac:dyDescent="0.25">
      <c r="A58" s="65">
        <v>41</v>
      </c>
      <c r="B58" s="28">
        <v>82646000</v>
      </c>
      <c r="C58" s="66" t="s">
        <v>107</v>
      </c>
      <c r="D58" s="67"/>
      <c r="E58" s="68"/>
      <c r="F58" s="68"/>
      <c r="G58" s="67"/>
      <c r="H58" s="68"/>
      <c r="I58" s="68"/>
      <c r="J58" s="68"/>
      <c r="K58" s="67"/>
      <c r="L58" s="70">
        <v>31482</v>
      </c>
      <c r="M58" s="71">
        <v>1.236887258397277</v>
      </c>
      <c r="N58" s="72">
        <v>0.79335553925071933</v>
      </c>
      <c r="O58" s="72">
        <f t="shared" si="6"/>
        <v>0.64141297750833548</v>
      </c>
      <c r="P58" s="68"/>
      <c r="Q58" s="69">
        <f t="shared" si="2"/>
        <v>172986.30418324558</v>
      </c>
      <c r="R58" s="67"/>
      <c r="S58" s="69">
        <f t="shared" si="7"/>
        <v>172986.30418324558</v>
      </c>
      <c r="T58" s="69">
        <f t="shared" si="8"/>
        <v>172986.30418324558</v>
      </c>
      <c r="U58" s="67"/>
      <c r="V58" s="68">
        <v>167377</v>
      </c>
      <c r="W58" s="68">
        <v>108782</v>
      </c>
      <c r="X58" s="68"/>
      <c r="Y58" s="69">
        <v>145056</v>
      </c>
      <c r="Z58" s="69">
        <f t="shared" si="3"/>
        <v>167377</v>
      </c>
      <c r="AA58" s="69">
        <f>MAX(W58,Z58)+'[1]Корректировка изм'!B58</f>
        <v>167377</v>
      </c>
      <c r="AB58" s="69">
        <f t="shared" si="4"/>
        <v>5609.3041832455783</v>
      </c>
      <c r="AC58" s="68"/>
      <c r="AD58" s="73">
        <f t="shared" si="9"/>
        <v>168668</v>
      </c>
      <c r="AE58" s="74">
        <f t="shared" si="5"/>
        <v>1.3872342057951759</v>
      </c>
    </row>
    <row r="59" spans="1:31" x14ac:dyDescent="0.25">
      <c r="A59" s="65">
        <v>42</v>
      </c>
      <c r="B59" s="28">
        <v>82660000</v>
      </c>
      <c r="C59" s="66" t="s">
        <v>108</v>
      </c>
      <c r="D59" s="67"/>
      <c r="E59" s="68"/>
      <c r="F59" s="68"/>
      <c r="G59" s="67"/>
      <c r="H59" s="68"/>
      <c r="I59" s="68"/>
      <c r="J59" s="68"/>
      <c r="K59" s="67"/>
      <c r="L59" s="70">
        <v>8728</v>
      </c>
      <c r="M59" s="71">
        <v>2.1630506033301504</v>
      </c>
      <c r="N59" s="72">
        <v>4.2710793367073778E-2</v>
      </c>
      <c r="O59" s="72">
        <f t="shared" si="6"/>
        <v>1.9745628373796648E-2</v>
      </c>
      <c r="P59" s="68"/>
      <c r="Q59" s="69">
        <f t="shared" si="2"/>
        <v>152031.27349196398</v>
      </c>
      <c r="R59" s="67"/>
      <c r="S59" s="69">
        <f t="shared" si="7"/>
        <v>152031.27349196398</v>
      </c>
      <c r="T59" s="69">
        <f t="shared" si="8"/>
        <v>152031.27349196398</v>
      </c>
      <c r="U59" s="67"/>
      <c r="V59" s="68">
        <v>142839</v>
      </c>
      <c r="W59" s="68">
        <v>95137</v>
      </c>
      <c r="X59" s="68"/>
      <c r="Y59" s="69">
        <v>2165</v>
      </c>
      <c r="Z59" s="69">
        <f t="shared" si="3"/>
        <v>142839</v>
      </c>
      <c r="AA59" s="69">
        <f>MAX(W59,Z59)+'[1]Корректировка изм'!B59</f>
        <v>142839</v>
      </c>
      <c r="AB59" s="69">
        <f t="shared" si="4"/>
        <v>9192.273491963977</v>
      </c>
      <c r="AC59" s="68"/>
      <c r="AD59" s="73">
        <f t="shared" si="9"/>
        <v>144955</v>
      </c>
      <c r="AE59" s="74">
        <f t="shared" si="5"/>
        <v>1.3417906911561031</v>
      </c>
    </row>
    <row r="60" spans="1:31" x14ac:dyDescent="0.25">
      <c r="A60" s="65">
        <v>43</v>
      </c>
      <c r="B60" s="65">
        <v>82701000</v>
      </c>
      <c r="C60" s="66" t="s">
        <v>109</v>
      </c>
      <c r="D60" s="67"/>
      <c r="E60" s="68"/>
      <c r="F60" s="68"/>
      <c r="G60" s="67"/>
      <c r="H60" s="68"/>
      <c r="I60" s="68"/>
      <c r="J60" s="68"/>
      <c r="K60" s="67"/>
      <c r="L60" s="70">
        <v>763940</v>
      </c>
      <c r="M60" s="71">
        <v>0.83106353829334789</v>
      </c>
      <c r="N60" s="72">
        <v>1.4826241673977485</v>
      </c>
      <c r="O60" s="72">
        <f t="shared" si="6"/>
        <v>1.7840082004348667</v>
      </c>
      <c r="P60" s="68"/>
      <c r="Q60" s="69">
        <f t="shared" si="2"/>
        <v>0</v>
      </c>
      <c r="R60" s="67"/>
      <c r="S60" s="69">
        <f t="shared" si="7"/>
        <v>0</v>
      </c>
      <c r="T60" s="69">
        <f t="shared" si="8"/>
        <v>0</v>
      </c>
      <c r="U60" s="67"/>
      <c r="V60" s="68"/>
      <c r="W60" s="68"/>
      <c r="X60" s="68"/>
      <c r="Y60" s="69">
        <v>6578030</v>
      </c>
      <c r="Z60" s="69">
        <f t="shared" si="3"/>
        <v>0</v>
      </c>
      <c r="AA60" s="69">
        <f>MAX(W60,Z60)+'[1]Корректировка изм'!B60</f>
        <v>0</v>
      </c>
      <c r="AB60" s="69">
        <f t="shared" si="4"/>
        <v>0</v>
      </c>
      <c r="AC60" s="68"/>
      <c r="AD60" s="73">
        <f t="shared" si="9"/>
        <v>0</v>
      </c>
      <c r="AE60" s="74">
        <f t="shared" si="5"/>
        <v>1.7840082004348667</v>
      </c>
    </row>
    <row r="61" spans="1:31" x14ac:dyDescent="0.25">
      <c r="A61" s="65">
        <v>44</v>
      </c>
      <c r="B61" s="28">
        <v>82710000</v>
      </c>
      <c r="C61" s="66" t="s">
        <v>110</v>
      </c>
      <c r="D61" s="67"/>
      <c r="E61" s="68"/>
      <c r="F61" s="68"/>
      <c r="G61" s="67"/>
      <c r="H61" s="68"/>
      <c r="I61" s="68"/>
      <c r="J61" s="68"/>
      <c r="K61" s="67"/>
      <c r="L61" s="70">
        <v>128141</v>
      </c>
      <c r="M61" s="71">
        <v>0.91008877617229267</v>
      </c>
      <c r="N61" s="72">
        <v>0.99283559504112018</v>
      </c>
      <c r="O61" s="72">
        <f t="shared" si="6"/>
        <v>1.0909217002069282</v>
      </c>
      <c r="P61" s="68"/>
      <c r="Q61" s="69">
        <f t="shared" si="2"/>
        <v>213623.56083405518</v>
      </c>
      <c r="R61" s="67"/>
      <c r="S61" s="69">
        <f t="shared" si="7"/>
        <v>213623.56083405518</v>
      </c>
      <c r="T61" s="69">
        <f t="shared" si="8"/>
        <v>213623.56083405518</v>
      </c>
      <c r="U61" s="67"/>
      <c r="V61" s="68">
        <v>97469</v>
      </c>
      <c r="W61" s="68">
        <v>0</v>
      </c>
      <c r="X61" s="68"/>
      <c r="Y61" s="69">
        <v>738875</v>
      </c>
      <c r="Z61" s="69">
        <f t="shared" si="3"/>
        <v>97469</v>
      </c>
      <c r="AA61" s="69">
        <f>MAX(W61,Z61)+'[1]Корректировка изм'!B61</f>
        <v>97469</v>
      </c>
      <c r="AB61" s="69">
        <f t="shared" si="4"/>
        <v>116154.56083405518</v>
      </c>
      <c r="AC61" s="68"/>
      <c r="AD61" s="73">
        <f t="shared" si="9"/>
        <v>124202</v>
      </c>
      <c r="AE61" s="74">
        <f t="shared" si="5"/>
        <v>1.2743013747244054</v>
      </c>
    </row>
    <row r="62" spans="1:31" x14ac:dyDescent="0.25">
      <c r="A62" s="65">
        <v>45</v>
      </c>
      <c r="B62" s="28">
        <v>82705000</v>
      </c>
      <c r="C62" s="66" t="s">
        <v>111</v>
      </c>
      <c r="D62" s="67"/>
      <c r="E62" s="68"/>
      <c r="F62" s="68"/>
      <c r="G62" s="67"/>
      <c r="H62" s="68"/>
      <c r="I62" s="68"/>
      <c r="J62" s="68"/>
      <c r="K62" s="67"/>
      <c r="L62" s="70">
        <v>70190</v>
      </c>
      <c r="M62" s="71">
        <v>1.0464351997617096</v>
      </c>
      <c r="N62" s="72">
        <v>1.2659093270638579</v>
      </c>
      <c r="O62" s="72">
        <f t="shared" si="6"/>
        <v>1.2097350388749597</v>
      </c>
      <c r="P62" s="68"/>
      <c r="Q62" s="69">
        <f t="shared" si="2"/>
        <v>83861.631772250897</v>
      </c>
      <c r="R62" s="67"/>
      <c r="S62" s="69">
        <f t="shared" si="7"/>
        <v>83861.631772250897</v>
      </c>
      <c r="T62" s="69">
        <f t="shared" si="8"/>
        <v>83861.631772250897</v>
      </c>
      <c r="U62" s="67"/>
      <c r="V62" s="68">
        <v>227570</v>
      </c>
      <c r="W62" s="68">
        <v>139310</v>
      </c>
      <c r="X62" s="68"/>
      <c r="Y62" s="69">
        <v>516040</v>
      </c>
      <c r="Z62" s="69">
        <f t="shared" si="3"/>
        <v>227570</v>
      </c>
      <c r="AA62" s="69">
        <f>MAX(W62,Z62)+'[1]Корректировка изм'!B62</f>
        <v>227570</v>
      </c>
      <c r="AB62" s="69">
        <f t="shared" si="4"/>
        <v>0</v>
      </c>
      <c r="AC62" s="68"/>
      <c r="AD62" s="73">
        <f t="shared" si="9"/>
        <v>227570</v>
      </c>
      <c r="AE62" s="74">
        <f t="shared" si="5"/>
        <v>1.7432196578904906</v>
      </c>
    </row>
    <row r="63" spans="1:31" x14ac:dyDescent="0.25">
      <c r="A63" s="65">
        <v>46</v>
      </c>
      <c r="B63" s="28">
        <v>82735000</v>
      </c>
      <c r="C63" s="66" t="s">
        <v>112</v>
      </c>
      <c r="D63" s="67"/>
      <c r="E63" s="68"/>
      <c r="F63" s="68"/>
      <c r="G63" s="67"/>
      <c r="H63" s="68"/>
      <c r="I63" s="68"/>
      <c r="J63" s="68"/>
      <c r="K63" s="67"/>
      <c r="L63" s="70">
        <v>161114</v>
      </c>
      <c r="M63" s="71">
        <v>1.0363796345157188</v>
      </c>
      <c r="N63" s="72">
        <v>0.58700999161238621</v>
      </c>
      <c r="O63" s="72">
        <f t="shared" si="6"/>
        <v>0.56640440632228861</v>
      </c>
      <c r="P63" s="68"/>
      <c r="Q63" s="69">
        <f t="shared" si="2"/>
        <v>814512.92340494879</v>
      </c>
      <c r="R63" s="67"/>
      <c r="S63" s="69">
        <f t="shared" si="7"/>
        <v>814512.92340494879</v>
      </c>
      <c r="T63" s="69">
        <f t="shared" si="8"/>
        <v>814512.92340494879</v>
      </c>
      <c r="U63" s="67"/>
      <c r="V63" s="68">
        <v>351089</v>
      </c>
      <c r="W63" s="68">
        <v>280871</v>
      </c>
      <c r="X63" s="68"/>
      <c r="Y63" s="69">
        <v>549268</v>
      </c>
      <c r="Z63" s="69">
        <f t="shared" si="3"/>
        <v>351089</v>
      </c>
      <c r="AA63" s="69">
        <f>MAX(W63,Z63)+'[1]Корректировка изм'!B63</f>
        <v>351089</v>
      </c>
      <c r="AB63" s="69">
        <f t="shared" si="4"/>
        <v>463423.92340494879</v>
      </c>
      <c r="AC63" s="68"/>
      <c r="AD63" s="73">
        <f t="shared" si="9"/>
        <v>457748</v>
      </c>
      <c r="AE63" s="74">
        <f t="shared" si="5"/>
        <v>1.0384335144902777</v>
      </c>
    </row>
    <row r="64" spans="1:31" x14ac:dyDescent="0.25">
      <c r="A64" s="65">
        <v>47</v>
      </c>
      <c r="B64" s="28">
        <v>82720000</v>
      </c>
      <c r="C64" s="66" t="s">
        <v>113</v>
      </c>
      <c r="D64" s="67"/>
      <c r="E64" s="68"/>
      <c r="F64" s="68"/>
      <c r="G64" s="67"/>
      <c r="H64" s="68"/>
      <c r="I64" s="68"/>
      <c r="J64" s="68"/>
      <c r="K64" s="67"/>
      <c r="L64" s="70">
        <v>133105</v>
      </c>
      <c r="M64" s="71">
        <v>0.92123641495329534</v>
      </c>
      <c r="N64" s="72">
        <v>1.6202382497537127</v>
      </c>
      <c r="O64" s="72">
        <f t="shared" si="6"/>
        <v>1.7587648766965591</v>
      </c>
      <c r="P64" s="68"/>
      <c r="Q64" s="69">
        <f t="shared" si="2"/>
        <v>0</v>
      </c>
      <c r="R64" s="67"/>
      <c r="S64" s="69">
        <f t="shared" si="7"/>
        <v>0</v>
      </c>
      <c r="T64" s="69">
        <f t="shared" si="8"/>
        <v>0</v>
      </c>
      <c r="U64" s="67"/>
      <c r="V64" s="68"/>
      <c r="W64" s="68">
        <v>0</v>
      </c>
      <c r="X64" s="68"/>
      <c r="Y64" s="69">
        <v>1252503</v>
      </c>
      <c r="Z64" s="69">
        <f t="shared" si="3"/>
        <v>0</v>
      </c>
      <c r="AA64" s="69">
        <f>MAX(W64,Z64)+'[1]Корректировка изм'!B64</f>
        <v>0</v>
      </c>
      <c r="AB64" s="69">
        <f t="shared" si="4"/>
        <v>0</v>
      </c>
      <c r="AC64" s="68"/>
      <c r="AD64" s="73">
        <f t="shared" si="9"/>
        <v>0</v>
      </c>
      <c r="AE64" s="74">
        <f t="shared" si="5"/>
        <v>1.7587648766965591</v>
      </c>
    </row>
    <row r="65" spans="1:31" x14ac:dyDescent="0.25">
      <c r="A65" s="65">
        <v>48</v>
      </c>
      <c r="B65" s="28">
        <v>82730000</v>
      </c>
      <c r="C65" s="66" t="s">
        <v>114</v>
      </c>
      <c r="D65" s="67"/>
      <c r="E65" s="68"/>
      <c r="F65" s="68"/>
      <c r="G65" s="67"/>
      <c r="H65" s="68"/>
      <c r="I65" s="68"/>
      <c r="J65" s="68"/>
      <c r="K65" s="67"/>
      <c r="L65" s="70">
        <v>53686</v>
      </c>
      <c r="M65" s="71">
        <v>1.0513730653467803</v>
      </c>
      <c r="N65" s="72">
        <v>1.2206201399084922</v>
      </c>
      <c r="O65" s="72">
        <f t="shared" si="6"/>
        <v>1.1609771832093569</v>
      </c>
      <c r="P65" s="68"/>
      <c r="Q65" s="69">
        <f t="shared" si="2"/>
        <v>80429.00933620939</v>
      </c>
      <c r="R65" s="67"/>
      <c r="S65" s="69">
        <f t="shared" si="7"/>
        <v>80429.00933620939</v>
      </c>
      <c r="T65" s="69">
        <f t="shared" si="8"/>
        <v>80429.00933620939</v>
      </c>
      <c r="U65" s="67"/>
      <c r="V65" s="68">
        <v>121989</v>
      </c>
      <c r="W65" s="68">
        <v>75781</v>
      </c>
      <c r="X65" s="68"/>
      <c r="Y65" s="69">
        <v>380581</v>
      </c>
      <c r="Z65" s="69">
        <f t="shared" si="3"/>
        <v>121989</v>
      </c>
      <c r="AA65" s="69">
        <f>MAX(W65,Z65)+'[1]Корректировка изм'!B65</f>
        <v>121989</v>
      </c>
      <c r="AB65" s="69">
        <f t="shared" si="4"/>
        <v>0</v>
      </c>
      <c r="AC65" s="68"/>
      <c r="AD65" s="73">
        <f t="shared" si="9"/>
        <v>121989</v>
      </c>
      <c r="AE65" s="74">
        <f t="shared" si="5"/>
        <v>1.5331093852964981</v>
      </c>
    </row>
    <row r="66" spans="1:31" x14ac:dyDescent="0.25">
      <c r="A66" s="65">
        <v>49</v>
      </c>
      <c r="B66" s="28">
        <v>82725000</v>
      </c>
      <c r="C66" s="66" t="s">
        <v>115</v>
      </c>
      <c r="D66" s="67"/>
      <c r="E66" s="68"/>
      <c r="F66" s="68"/>
      <c r="G66" s="67"/>
      <c r="H66" s="68"/>
      <c r="I66" s="68"/>
      <c r="J66" s="68"/>
      <c r="K66" s="67"/>
      <c r="L66" s="70">
        <v>50887</v>
      </c>
      <c r="M66" s="71">
        <v>1.1164146110382911</v>
      </c>
      <c r="N66" s="72">
        <v>0.97675979520505196</v>
      </c>
      <c r="O66" s="72">
        <f t="shared" si="6"/>
        <v>0.87490774981585295</v>
      </c>
      <c r="P66" s="68"/>
      <c r="Q66" s="69">
        <f t="shared" si="2"/>
        <v>175338.30810689472</v>
      </c>
      <c r="R66" s="67"/>
      <c r="S66" s="69">
        <f t="shared" si="7"/>
        <v>175338.30810689472</v>
      </c>
      <c r="T66" s="69">
        <f t="shared" si="8"/>
        <v>175338.30810689472</v>
      </c>
      <c r="U66" s="67"/>
      <c r="V66" s="68">
        <v>186768</v>
      </c>
      <c r="W66" s="68">
        <v>131560</v>
      </c>
      <c r="X66" s="68"/>
      <c r="Y66" s="69">
        <v>288669</v>
      </c>
      <c r="Z66" s="69">
        <f t="shared" si="3"/>
        <v>186768</v>
      </c>
      <c r="AA66" s="69">
        <f>MAX(W66,Z66)+'[1]Корректировка изм'!B66</f>
        <v>186768</v>
      </c>
      <c r="AB66" s="69">
        <f t="shared" si="4"/>
        <v>0</v>
      </c>
      <c r="AC66" s="68"/>
      <c r="AD66" s="73">
        <f t="shared" si="9"/>
        <v>186768</v>
      </c>
      <c r="AE66" s="74">
        <f t="shared" si="5"/>
        <v>1.4409705089538525</v>
      </c>
    </row>
    <row r="67" spans="1:31" x14ac:dyDescent="0.25">
      <c r="A67" s="65">
        <v>50</v>
      </c>
      <c r="B67" s="28">
        <v>82715000</v>
      </c>
      <c r="C67" s="66" t="s">
        <v>116</v>
      </c>
      <c r="D67" s="67"/>
      <c r="E67" s="68"/>
      <c r="F67" s="68"/>
      <c r="G67" s="67"/>
      <c r="H67" s="68"/>
      <c r="I67" s="68"/>
      <c r="J67" s="68"/>
      <c r="K67" s="67"/>
      <c r="L67" s="70">
        <v>59275</v>
      </c>
      <c r="M67" s="71">
        <v>1.0414430060363242</v>
      </c>
      <c r="N67" s="72">
        <v>0.73747905738326425</v>
      </c>
      <c r="O67" s="72">
        <f t="shared" si="6"/>
        <v>0.70813194107478783</v>
      </c>
      <c r="P67" s="68"/>
      <c r="Q67" s="69">
        <f t="shared" si="2"/>
        <v>250317.15719088275</v>
      </c>
      <c r="R67" s="67"/>
      <c r="S67" s="69">
        <f t="shared" si="7"/>
        <v>250317.15719088275</v>
      </c>
      <c r="T67" s="69">
        <f t="shared" si="8"/>
        <v>250317.15719088272</v>
      </c>
      <c r="U67" s="67"/>
      <c r="V67" s="68">
        <v>257545</v>
      </c>
      <c r="W67" s="68">
        <v>143579</v>
      </c>
      <c r="X67" s="68"/>
      <c r="Y67" s="69">
        <v>253879</v>
      </c>
      <c r="Z67" s="69">
        <f t="shared" si="3"/>
        <v>257545</v>
      </c>
      <c r="AA67" s="69">
        <f>MAX(W67,Z67)+'[1]Корректировка изм'!B67</f>
        <v>277679</v>
      </c>
      <c r="AB67" s="69">
        <f t="shared" si="4"/>
        <v>0</v>
      </c>
      <c r="AC67" s="68"/>
      <c r="AD67" s="73">
        <f>ROUND(AA67+($Q$17-$AA$17)*AB67/$AB$17,0)+2.2</f>
        <v>277681.2</v>
      </c>
      <c r="AE67" s="74">
        <f t="shared" si="5"/>
        <v>1.4826541629047791</v>
      </c>
    </row>
    <row r="68" spans="1:31" x14ac:dyDescent="0.25">
      <c r="A68" s="65">
        <v>51</v>
      </c>
      <c r="B68" s="28">
        <v>82738000</v>
      </c>
      <c r="C68" s="66" t="s">
        <v>117</v>
      </c>
      <c r="D68" s="67"/>
      <c r="E68" s="68"/>
      <c r="F68" s="68"/>
      <c r="G68" s="67"/>
      <c r="H68" s="68"/>
      <c r="I68" s="68"/>
      <c r="J68" s="68"/>
      <c r="K68" s="67"/>
      <c r="L68" s="70">
        <v>10700</v>
      </c>
      <c r="M68" s="71">
        <v>1.8620547972314345</v>
      </c>
      <c r="N68" s="72">
        <v>0.84991639096436589</v>
      </c>
      <c r="O68" s="72">
        <f t="shared" si="6"/>
        <v>0.45644005333680299</v>
      </c>
      <c r="P68" s="68"/>
      <c r="Q68" s="69">
        <f t="shared" si="2"/>
        <v>109914.40151491793</v>
      </c>
      <c r="R68" s="67"/>
      <c r="S68" s="69">
        <f t="shared" si="7"/>
        <v>109914.40151491793</v>
      </c>
      <c r="T68" s="69">
        <f t="shared" si="8"/>
        <v>109914.40151491793</v>
      </c>
      <c r="U68" s="67"/>
      <c r="V68" s="68">
        <v>197635</v>
      </c>
      <c r="W68" s="68">
        <v>101770</v>
      </c>
      <c r="X68" s="68"/>
      <c r="Y68" s="69">
        <v>52816</v>
      </c>
      <c r="Z68" s="69">
        <f t="shared" si="3"/>
        <v>197635</v>
      </c>
      <c r="AA68" s="69">
        <f>MAX(W68,Z68)+'[1]Корректировка изм'!B68</f>
        <v>197635</v>
      </c>
      <c r="AB68" s="69">
        <f t="shared" si="4"/>
        <v>0</v>
      </c>
      <c r="AC68" s="68"/>
      <c r="AD68" s="73">
        <f>ROUND(AA68+($Q$17-$AA$17)*AB68/$AB$17,0)</f>
        <v>197635</v>
      </c>
      <c r="AE68" s="74">
        <f t="shared" si="5"/>
        <v>2.1644173697034166</v>
      </c>
    </row>
    <row r="69" spans="1:31" x14ac:dyDescent="0.25">
      <c r="A69" s="65">
        <v>52</v>
      </c>
      <c r="B69" s="28">
        <v>82708000</v>
      </c>
      <c r="C69" s="66" t="s">
        <v>118</v>
      </c>
      <c r="D69" s="67"/>
      <c r="E69" s="68"/>
      <c r="F69" s="68"/>
      <c r="G69" s="67"/>
      <c r="H69" s="68"/>
      <c r="I69" s="68"/>
      <c r="J69" s="68"/>
      <c r="K69" s="67"/>
      <c r="L69" s="70">
        <v>32673</v>
      </c>
      <c r="M69" s="71">
        <v>1.2020357720678063</v>
      </c>
      <c r="N69" s="72">
        <v>0.70207688059269791</v>
      </c>
      <c r="O69" s="72">
        <f t="shared" si="6"/>
        <v>0.58407320057118406</v>
      </c>
      <c r="P69" s="68"/>
      <c r="Q69" s="69">
        <f t="shared" si="2"/>
        <v>187550.78298909852</v>
      </c>
      <c r="R69" s="67"/>
      <c r="S69" s="69">
        <f t="shared" si="7"/>
        <v>187550.78298909852</v>
      </c>
      <c r="T69" s="69">
        <f t="shared" si="8"/>
        <v>187550.78298909852</v>
      </c>
      <c r="U69" s="67"/>
      <c r="V69" s="68">
        <v>204303</v>
      </c>
      <c r="W69" s="68">
        <v>131746</v>
      </c>
      <c r="X69" s="68"/>
      <c r="Y69" s="69">
        <v>133223</v>
      </c>
      <c r="Z69" s="69">
        <f t="shared" si="3"/>
        <v>204303</v>
      </c>
      <c r="AA69" s="69">
        <f>MAX(W69,Z69)+'[1]Корректировка изм'!B69</f>
        <v>204303</v>
      </c>
      <c r="AB69" s="69">
        <f t="shared" si="4"/>
        <v>0</v>
      </c>
      <c r="AC69" s="68"/>
      <c r="AD69" s="73">
        <f t="shared" si="9"/>
        <v>204303</v>
      </c>
      <c r="AE69" s="74">
        <f t="shared" si="5"/>
        <v>1.4797736959533223</v>
      </c>
    </row>
    <row r="70" spans="1:31" x14ac:dyDescent="0.25">
      <c r="L70" s="81"/>
    </row>
    <row r="72" spans="1:31" x14ac:dyDescent="0.25">
      <c r="A72" s="79"/>
      <c r="B72" s="79"/>
    </row>
    <row r="73" spans="1:31" x14ac:dyDescent="0.25">
      <c r="A73" s="79"/>
      <c r="B73" s="7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667DD-4710-45B1-8033-809AF9D9F0A0}">
  <dimension ref="A1:X73"/>
  <sheetViews>
    <sheetView workbookViewId="0">
      <selection activeCell="D19" sqref="D19"/>
    </sheetView>
  </sheetViews>
  <sheetFormatPr defaultRowHeight="15" x14ac:dyDescent="0.25"/>
  <cols>
    <col min="1" max="1" width="4.28515625" style="78" bestFit="1" customWidth="1"/>
    <col min="2" max="2" width="9" style="78" bestFit="1" customWidth="1"/>
    <col min="3" max="3" width="16.140625" style="79" customWidth="1"/>
    <col min="4" max="4" width="13.140625" style="78" customWidth="1"/>
    <col min="5" max="7" width="15.7109375" style="80" customWidth="1"/>
    <col min="8" max="8" width="13.140625" style="78" customWidth="1"/>
    <col min="9" max="9" width="13.42578125" style="78" customWidth="1"/>
    <col min="10" max="10" width="13.140625" style="78" customWidth="1"/>
    <col min="11" max="14" width="15.7109375" style="80" customWidth="1"/>
    <col min="15" max="15" width="13.140625" style="78" customWidth="1"/>
    <col min="16" max="17" width="15.7109375" style="80" customWidth="1"/>
    <col min="18" max="18" width="13.140625" style="78" customWidth="1"/>
    <col min="19" max="20" width="15.7109375" style="80" customWidth="1"/>
    <col min="21" max="21" width="20.5703125" style="80" customWidth="1"/>
    <col min="22" max="22" width="15.7109375" style="80" customWidth="1"/>
    <col min="23" max="23" width="17" style="82" customWidth="1"/>
    <col min="24" max="24" width="14.42578125" style="80" customWidth="1"/>
  </cols>
  <sheetData>
    <row r="1" spans="1:24" ht="18.75" x14ac:dyDescent="0.3">
      <c r="A1" s="1"/>
      <c r="B1" s="1"/>
      <c r="C1" s="2"/>
      <c r="D1" s="6"/>
      <c r="E1" s="4"/>
      <c r="F1" s="7"/>
      <c r="G1" s="5"/>
      <c r="H1" s="6"/>
      <c r="I1" s="8"/>
      <c r="J1" s="9"/>
      <c r="K1" s="7"/>
      <c r="L1" s="7"/>
      <c r="M1" s="7"/>
      <c r="N1" s="5"/>
      <c r="O1" s="6"/>
      <c r="P1" s="4"/>
      <c r="Q1" s="5"/>
      <c r="R1" s="10"/>
      <c r="S1" s="11"/>
      <c r="T1" s="11"/>
      <c r="U1" s="11"/>
      <c r="V1" s="11"/>
      <c r="W1" s="11"/>
      <c r="X1" s="11"/>
    </row>
    <row r="2" spans="1:24" ht="102" x14ac:dyDescent="0.25">
      <c r="A2" s="12" t="s">
        <v>0</v>
      </c>
      <c r="B2" s="12" t="s">
        <v>1</v>
      </c>
      <c r="C2" s="12" t="s">
        <v>2</v>
      </c>
      <c r="D2" s="3" t="s">
        <v>6</v>
      </c>
      <c r="E2" s="14" t="s">
        <v>7</v>
      </c>
      <c r="F2" s="14" t="s">
        <v>8</v>
      </c>
      <c r="G2" s="15" t="s">
        <v>7</v>
      </c>
      <c r="H2" s="10" t="s">
        <v>9</v>
      </c>
      <c r="I2" s="16" t="s">
        <v>10</v>
      </c>
      <c r="J2" s="17" t="s">
        <v>11</v>
      </c>
      <c r="K2" s="14" t="s">
        <v>12</v>
      </c>
      <c r="L2" s="14" t="s">
        <v>13</v>
      </c>
      <c r="M2" s="14" t="s">
        <v>14</v>
      </c>
      <c r="N2" s="15" t="s">
        <v>15</v>
      </c>
      <c r="O2" s="13" t="s">
        <v>16</v>
      </c>
      <c r="P2" s="14" t="str">
        <f>"Объем средств, необходимый для выравнивания до уровня БО, равного " &amp; ROUND($G$17,4)</f>
        <v>Объем средств, необходимый для выравнивания до уровня БО, равного 1,1027</v>
      </c>
      <c r="Q2" s="15" t="s">
        <v>17</v>
      </c>
      <c r="R2" s="13" t="s">
        <v>18</v>
      </c>
      <c r="S2" s="18" t="s">
        <v>20</v>
      </c>
      <c r="T2" s="18" t="s">
        <v>24</v>
      </c>
      <c r="U2" s="18" t="s">
        <v>119</v>
      </c>
      <c r="V2" s="18" t="s">
        <v>26</v>
      </c>
      <c r="W2" s="19" t="s">
        <v>9</v>
      </c>
      <c r="X2" s="19" t="s">
        <v>27</v>
      </c>
    </row>
    <row r="3" spans="1:24" ht="15.75" x14ac:dyDescent="0.25">
      <c r="A3" s="20"/>
      <c r="B3" s="20"/>
      <c r="C3" s="20" t="s">
        <v>28</v>
      </c>
      <c r="D3" s="21"/>
      <c r="E3" s="22" t="s">
        <v>120</v>
      </c>
      <c r="F3" s="22" t="s">
        <v>121</v>
      </c>
      <c r="G3" s="22" t="s">
        <v>122</v>
      </c>
      <c r="H3" s="21"/>
      <c r="I3" s="22" t="s">
        <v>32</v>
      </c>
      <c r="J3" s="23" t="s">
        <v>33</v>
      </c>
      <c r="K3" s="24" t="s">
        <v>34</v>
      </c>
      <c r="L3" s="24" t="s">
        <v>35</v>
      </c>
      <c r="M3" s="25" t="s">
        <v>36</v>
      </c>
      <c r="N3" s="25" t="s">
        <v>37</v>
      </c>
      <c r="O3" s="21"/>
      <c r="P3" s="25" t="s">
        <v>38</v>
      </c>
      <c r="Q3" s="25" t="s">
        <v>123</v>
      </c>
      <c r="R3" s="26"/>
      <c r="S3" s="22" t="s">
        <v>124</v>
      </c>
      <c r="T3" s="22" t="s">
        <v>125</v>
      </c>
      <c r="U3" s="27" t="s">
        <v>126</v>
      </c>
      <c r="V3" s="22"/>
      <c r="W3" s="27" t="s">
        <v>127</v>
      </c>
      <c r="X3" s="25" t="s">
        <v>46</v>
      </c>
    </row>
    <row r="4" spans="1:24" x14ac:dyDescent="0.25">
      <c r="A4" s="28"/>
      <c r="B4" s="28"/>
      <c r="C4" s="28"/>
      <c r="D4" s="29"/>
      <c r="E4" s="28"/>
      <c r="F4" s="28"/>
      <c r="G4" s="28"/>
      <c r="H4" s="29"/>
      <c r="I4" s="30"/>
      <c r="J4" s="28"/>
      <c r="K4" s="28"/>
      <c r="L4" s="28"/>
      <c r="M4" s="28"/>
      <c r="N4" s="28"/>
      <c r="O4" s="29"/>
      <c r="P4" s="28"/>
      <c r="Q4" s="28"/>
      <c r="R4" s="29"/>
      <c r="S4" s="28"/>
      <c r="T4" s="28"/>
      <c r="U4" s="28"/>
      <c r="V4" s="28"/>
      <c r="W4" s="2"/>
      <c r="X4" s="31"/>
    </row>
    <row r="5" spans="1:24" x14ac:dyDescent="0.25">
      <c r="A5" s="32"/>
      <c r="B5" s="32"/>
      <c r="C5" s="32"/>
      <c r="D5" s="29"/>
      <c r="E5" s="33"/>
      <c r="F5" s="33"/>
      <c r="G5" s="33"/>
      <c r="H5" s="29"/>
      <c r="I5" s="34"/>
      <c r="J5" s="33"/>
      <c r="K5" s="33"/>
      <c r="L5" s="33"/>
      <c r="M5" s="33"/>
      <c r="N5" s="33"/>
      <c r="O5" s="29"/>
      <c r="P5" s="33"/>
      <c r="Q5" s="33"/>
      <c r="R5" s="29"/>
      <c r="S5" s="33"/>
      <c r="T5" s="33"/>
      <c r="U5" s="33"/>
      <c r="V5" s="33"/>
      <c r="W5" s="35"/>
      <c r="X5" s="36"/>
    </row>
    <row r="6" spans="1:24" x14ac:dyDescent="0.25">
      <c r="A6" s="37"/>
      <c r="B6" s="37"/>
      <c r="C6" s="38" t="s">
        <v>47</v>
      </c>
      <c r="D6" s="29"/>
      <c r="E6" s="39" t="s">
        <v>48</v>
      </c>
      <c r="F6" s="39"/>
      <c r="G6" s="39"/>
      <c r="H6" s="29"/>
      <c r="I6" s="40" t="s">
        <v>49</v>
      </c>
      <c r="J6" s="40" t="s">
        <v>50</v>
      </c>
      <c r="K6" s="40" t="s">
        <v>51</v>
      </c>
      <c r="L6" s="40"/>
      <c r="M6" s="39"/>
      <c r="N6" s="40"/>
      <c r="O6" s="29"/>
      <c r="P6" s="40"/>
      <c r="Q6" s="40"/>
      <c r="R6" s="29"/>
      <c r="S6" s="39" t="s">
        <v>48</v>
      </c>
      <c r="T6" s="39"/>
      <c r="U6" s="39"/>
      <c r="V6" s="39"/>
      <c r="W6" s="41"/>
      <c r="X6" s="40"/>
    </row>
    <row r="7" spans="1:24" x14ac:dyDescent="0.25">
      <c r="A7" s="42"/>
      <c r="B7" s="42"/>
      <c r="C7" s="43" t="s">
        <v>53</v>
      </c>
      <c r="D7" s="44"/>
      <c r="E7" s="45" t="s">
        <v>54</v>
      </c>
      <c r="F7" s="45" t="s">
        <v>54</v>
      </c>
      <c r="G7" s="45" t="s">
        <v>54</v>
      </c>
      <c r="H7" s="44"/>
      <c r="I7" s="45" t="s">
        <v>55</v>
      </c>
      <c r="J7" s="45"/>
      <c r="K7" s="45"/>
      <c r="L7" s="45"/>
      <c r="M7" s="45" t="s">
        <v>56</v>
      </c>
      <c r="N7" s="45" t="s">
        <v>56</v>
      </c>
      <c r="O7" s="44"/>
      <c r="P7" s="45" t="s">
        <v>56</v>
      </c>
      <c r="Q7" s="45" t="s">
        <v>56</v>
      </c>
      <c r="R7" s="44"/>
      <c r="S7" s="45" t="s">
        <v>56</v>
      </c>
      <c r="T7" s="45" t="s">
        <v>56</v>
      </c>
      <c r="U7" s="46" t="s">
        <v>56</v>
      </c>
      <c r="V7" s="46" t="s">
        <v>56</v>
      </c>
      <c r="W7" s="46" t="s">
        <v>56</v>
      </c>
      <c r="X7" s="45"/>
    </row>
    <row r="8" spans="1:24" x14ac:dyDescent="0.25">
      <c r="A8" s="42"/>
      <c r="B8" s="42"/>
      <c r="C8" s="43" t="s">
        <v>57</v>
      </c>
      <c r="D8" s="47"/>
      <c r="E8" s="48">
        <v>2024</v>
      </c>
      <c r="F8" s="48" t="s">
        <v>128</v>
      </c>
      <c r="G8" s="48">
        <v>2026</v>
      </c>
      <c r="H8" s="47"/>
      <c r="I8" s="49" t="s">
        <v>129</v>
      </c>
      <c r="J8" s="49">
        <v>2026</v>
      </c>
      <c r="K8" s="49">
        <v>2026</v>
      </c>
      <c r="L8" s="49"/>
      <c r="M8" s="48"/>
      <c r="N8" s="49"/>
      <c r="O8" s="47"/>
      <c r="P8" s="49"/>
      <c r="Q8" s="49"/>
      <c r="R8" s="47"/>
      <c r="S8" s="48">
        <v>2026</v>
      </c>
      <c r="T8" s="48">
        <v>2026</v>
      </c>
      <c r="U8" s="48">
        <v>2026</v>
      </c>
      <c r="V8" s="48">
        <v>2026</v>
      </c>
      <c r="W8" s="48">
        <v>2026</v>
      </c>
      <c r="X8" s="48">
        <v>2026</v>
      </c>
    </row>
    <row r="9" spans="1:24" x14ac:dyDescent="0.25">
      <c r="A9" s="42"/>
      <c r="B9" s="42"/>
      <c r="C9" s="50" t="s">
        <v>61</v>
      </c>
      <c r="D9" s="44"/>
      <c r="E9" s="49"/>
      <c r="F9" s="49"/>
      <c r="G9" s="49"/>
      <c r="H9" s="44"/>
      <c r="I9" s="49"/>
      <c r="J9" s="49"/>
      <c r="K9" s="49"/>
      <c r="L9" s="49"/>
      <c r="M9" s="49"/>
      <c r="N9" s="49"/>
      <c r="O9" s="44"/>
      <c r="P9" s="49"/>
      <c r="Q9" s="49" t="s">
        <v>130</v>
      </c>
      <c r="R9" s="44"/>
      <c r="S9" s="49"/>
      <c r="T9" s="49"/>
      <c r="U9" s="49"/>
      <c r="V9" s="31"/>
      <c r="W9" s="49"/>
      <c r="X9" s="49"/>
    </row>
    <row r="10" spans="1:24" x14ac:dyDescent="0.25">
      <c r="A10" s="12"/>
      <c r="B10" s="12"/>
      <c r="C10" s="50" t="s">
        <v>61</v>
      </c>
      <c r="D10" s="52"/>
      <c r="E10" s="49"/>
      <c r="F10" s="49"/>
      <c r="G10" s="49"/>
      <c r="H10" s="52"/>
      <c r="I10" s="49"/>
      <c r="J10" s="53"/>
      <c r="K10" s="49"/>
      <c r="L10" s="49"/>
      <c r="M10" s="49"/>
      <c r="N10" s="49"/>
      <c r="O10" s="52"/>
      <c r="P10" s="49"/>
      <c r="Q10" s="49"/>
      <c r="R10" s="52"/>
      <c r="S10" s="49"/>
      <c r="T10" s="49"/>
      <c r="U10" s="49"/>
      <c r="V10" s="49"/>
      <c r="W10" s="49"/>
      <c r="X10" s="49"/>
    </row>
    <row r="11" spans="1:24" x14ac:dyDescent="0.25">
      <c r="A11" s="54"/>
      <c r="B11" s="54"/>
      <c r="C11" s="50" t="s">
        <v>61</v>
      </c>
      <c r="D11" s="55"/>
      <c r="E11" s="56"/>
      <c r="F11" s="56"/>
      <c r="G11" s="56"/>
      <c r="H11" s="55"/>
      <c r="I11" s="56"/>
      <c r="J11" s="56"/>
      <c r="K11" s="56"/>
      <c r="L11" s="56"/>
      <c r="M11" s="56"/>
      <c r="N11" s="56"/>
      <c r="O11" s="55"/>
      <c r="P11" s="56"/>
      <c r="Q11" s="56"/>
      <c r="R11" s="55"/>
      <c r="S11" s="56"/>
      <c r="T11" s="56"/>
      <c r="U11" s="56"/>
      <c r="V11" s="56"/>
      <c r="W11" s="56"/>
      <c r="X11" s="56"/>
    </row>
    <row r="12" spans="1:24" x14ac:dyDescent="0.25">
      <c r="A12" s="54"/>
      <c r="B12" s="54"/>
      <c r="C12" s="50" t="s">
        <v>61</v>
      </c>
      <c r="D12" s="55"/>
      <c r="E12" s="57"/>
      <c r="F12" s="57"/>
      <c r="G12" s="57"/>
      <c r="H12" s="55"/>
      <c r="I12" s="56"/>
      <c r="J12" s="56"/>
      <c r="K12" s="57"/>
      <c r="L12" s="57"/>
      <c r="M12" s="57"/>
      <c r="N12" s="57"/>
      <c r="O12" s="55"/>
      <c r="P12" s="57"/>
      <c r="Q12" s="57"/>
      <c r="R12" s="55"/>
      <c r="S12" s="57"/>
      <c r="T12" s="57"/>
      <c r="U12" s="57"/>
      <c r="V12" s="57"/>
      <c r="W12" s="57"/>
      <c r="X12" s="57"/>
    </row>
    <row r="13" spans="1:24" x14ac:dyDescent="0.25">
      <c r="A13" s="54"/>
      <c r="B13" s="54"/>
      <c r="C13" s="54"/>
      <c r="D13" s="55"/>
      <c r="E13" s="57"/>
      <c r="F13" s="57"/>
      <c r="G13" s="57"/>
      <c r="H13" s="55"/>
      <c r="I13" s="56"/>
      <c r="J13" s="56"/>
      <c r="K13" s="57"/>
      <c r="L13" s="57"/>
      <c r="M13" s="57"/>
      <c r="N13" s="57"/>
      <c r="O13" s="55"/>
      <c r="P13" s="57"/>
      <c r="Q13" s="57"/>
      <c r="R13" s="55"/>
      <c r="S13" s="57"/>
      <c r="T13" s="57"/>
      <c r="U13" s="57"/>
      <c r="V13" s="57"/>
      <c r="W13" s="57"/>
      <c r="X13" s="57"/>
    </row>
    <row r="14" spans="1:24" x14ac:dyDescent="0.25">
      <c r="A14" s="54"/>
      <c r="B14" s="54"/>
      <c r="C14" s="54"/>
      <c r="D14" s="55"/>
      <c r="E14" s="57"/>
      <c r="F14" s="57"/>
      <c r="G14" s="57"/>
      <c r="H14" s="55"/>
      <c r="I14" s="56"/>
      <c r="J14" s="56"/>
      <c r="K14" s="57"/>
      <c r="L14" s="57"/>
      <c r="M14" s="57"/>
      <c r="N14" s="57"/>
      <c r="O14" s="55"/>
      <c r="P14" s="57"/>
      <c r="Q14" s="57"/>
      <c r="R14" s="55"/>
      <c r="S14" s="57"/>
      <c r="T14" s="57"/>
      <c r="U14" s="57"/>
      <c r="V14" s="57"/>
      <c r="W14" s="57"/>
      <c r="X14" s="57"/>
    </row>
    <row r="15" spans="1:24" x14ac:dyDescent="0.25">
      <c r="A15" s="54"/>
      <c r="B15" s="54"/>
      <c r="C15" s="54"/>
      <c r="D15" s="55"/>
      <c r="E15" s="57"/>
      <c r="F15" s="57"/>
      <c r="G15" s="57"/>
      <c r="H15" s="55"/>
      <c r="I15" s="56"/>
      <c r="J15" s="56"/>
      <c r="K15" s="57"/>
      <c r="L15" s="57"/>
      <c r="M15" s="57"/>
      <c r="N15" s="57"/>
      <c r="O15" s="55"/>
      <c r="P15" s="57"/>
      <c r="Q15" s="57"/>
      <c r="R15" s="55"/>
      <c r="S15" s="57"/>
      <c r="T15" s="57"/>
      <c r="U15" s="57"/>
      <c r="V15" s="57"/>
      <c r="W15" s="57"/>
      <c r="X15" s="57"/>
    </row>
    <row r="16" spans="1:24" x14ac:dyDescent="0.25">
      <c r="A16" s="54"/>
      <c r="B16" s="54"/>
      <c r="C16" s="54"/>
      <c r="D16" s="55"/>
      <c r="E16" s="57"/>
      <c r="F16" s="57"/>
      <c r="G16" s="57"/>
      <c r="H16" s="55"/>
      <c r="I16" s="56"/>
      <c r="J16" s="56"/>
      <c r="K16" s="57"/>
      <c r="L16" s="57"/>
      <c r="M16" s="57"/>
      <c r="N16" s="57"/>
      <c r="O16" s="55"/>
      <c r="P16" s="57"/>
      <c r="Q16" s="57"/>
      <c r="R16" s="55"/>
      <c r="S16" s="57"/>
      <c r="T16" s="57"/>
      <c r="U16" s="57"/>
      <c r="V16" s="57"/>
      <c r="W16" s="57"/>
      <c r="X16" s="57"/>
    </row>
    <row r="17" spans="1:24" x14ac:dyDescent="0.25">
      <c r="A17" s="54"/>
      <c r="B17" s="54"/>
      <c r="C17" s="2" t="s">
        <v>62</v>
      </c>
      <c r="D17" s="59"/>
      <c r="E17" s="60">
        <f>'[1]Дотации 2026'!J17</f>
        <v>1.4063290129314698</v>
      </c>
      <c r="F17" s="60">
        <f>G17/E17</f>
        <v>0.78407612220237444</v>
      </c>
      <c r="G17" s="83">
        <f>D19</f>
        <v>1.1026689989999998</v>
      </c>
      <c r="H17" s="59"/>
      <c r="I17" s="62">
        <f>SUM(I18:I69)</f>
        <v>3259890</v>
      </c>
      <c r="J17" s="56"/>
      <c r="K17" s="56"/>
      <c r="L17" s="56"/>
      <c r="M17" s="62">
        <f>'[1]ИНП 2027'!$AJ$17</f>
        <v>21002358.199999999</v>
      </c>
      <c r="N17" s="63">
        <f>SUM(N18:N69)</f>
        <v>6088296.3519326048</v>
      </c>
      <c r="O17" s="59"/>
      <c r="P17" s="62">
        <f>SUM(P18:P69)</f>
        <v>6088296.3519326048</v>
      </c>
      <c r="Q17" s="62">
        <f>SUM(Q18:Q69)</f>
        <v>6088296.3519326048</v>
      </c>
      <c r="R17" s="59"/>
      <c r="S17" s="62">
        <f>SUM(S18:S69)</f>
        <v>6088298</v>
      </c>
      <c r="T17" s="62">
        <f t="shared" ref="T17:U17" si="0">SUM(T18:T69)</f>
        <v>6088298</v>
      </c>
      <c r="U17" s="62">
        <f t="shared" si="0"/>
        <v>1406378.9814521358</v>
      </c>
      <c r="V17" s="62">
        <f>MAX($Q$9*$N$17-$T$17,0)</f>
        <v>0</v>
      </c>
      <c r="W17" s="62">
        <f t="shared" ref="W17" si="1">SUM(W18:W69)</f>
        <v>6088298</v>
      </c>
      <c r="X17" s="57"/>
    </row>
    <row r="18" spans="1:24" x14ac:dyDescent="0.25">
      <c r="A18" s="65">
        <v>1</v>
      </c>
      <c r="B18" s="28">
        <v>82601000</v>
      </c>
      <c r="C18" s="66" t="s">
        <v>63</v>
      </c>
      <c r="D18" s="67"/>
      <c r="E18" s="68"/>
      <c r="F18" s="68"/>
      <c r="G18" s="68"/>
      <c r="H18" s="67"/>
      <c r="I18" s="70">
        <v>10370</v>
      </c>
      <c r="J18" s="71">
        <v>1.8039729340578932</v>
      </c>
      <c r="K18" s="72">
        <v>0.90575760471993216</v>
      </c>
      <c r="L18" s="72">
        <f>K18/J18</f>
        <v>0.50209046245638655</v>
      </c>
      <c r="M18" s="68"/>
      <c r="N18" s="69">
        <f t="shared" ref="N18:N69" si="2">MAX($M$17/$I$17*($G$17-$L18)*$J18*$I18,0)</f>
        <v>72384.186273120315</v>
      </c>
      <c r="O18" s="67"/>
      <c r="P18" s="69">
        <f>MAX($M$17/$I$17*($G$17-$L18)*$J18*$I18,0)</f>
        <v>72384.186273120315</v>
      </c>
      <c r="Q18" s="69">
        <f>$Q$9*$N$17*P18/$P$17</f>
        <v>72384.186273120315</v>
      </c>
      <c r="R18" s="67"/>
      <c r="S18" s="68">
        <v>70698</v>
      </c>
      <c r="T18" s="69">
        <f>S18</f>
        <v>70698</v>
      </c>
      <c r="U18" s="69">
        <f t="shared" ref="U18:U69" si="3">MAX(Q18-T18,0)</f>
        <v>1686.1862731203146</v>
      </c>
      <c r="V18" s="68"/>
      <c r="W18" s="73">
        <f>ROUND(T18+$V$17*U18/$U$17,0)</f>
        <v>70698</v>
      </c>
      <c r="X18" s="74">
        <f t="shared" ref="X18:X69" si="4">L18+W18*$I$17/($M$17*I18*J18)</f>
        <v>1.0886785497542286</v>
      </c>
    </row>
    <row r="19" spans="1:24" x14ac:dyDescent="0.25">
      <c r="A19" s="65">
        <v>2</v>
      </c>
      <c r="B19" s="28">
        <v>82603000</v>
      </c>
      <c r="C19" s="66" t="s">
        <v>65</v>
      </c>
      <c r="D19" s="84">
        <f>1.4082-0.305531001</f>
        <v>1.1026689989999998</v>
      </c>
      <c r="E19" s="68"/>
      <c r="F19" s="68"/>
      <c r="G19" s="68"/>
      <c r="H19" s="67"/>
      <c r="I19" s="70">
        <v>55249</v>
      </c>
      <c r="J19" s="71">
        <v>1.0630977711343472</v>
      </c>
      <c r="K19" s="72">
        <v>0.69077874502048942</v>
      </c>
      <c r="L19" s="72">
        <f t="shared" ref="L19:L69" si="5">K19/J19</f>
        <v>0.64977913017672329</v>
      </c>
      <c r="M19" s="68"/>
      <c r="N19" s="69">
        <f t="shared" si="2"/>
        <v>171378.11056748958</v>
      </c>
      <c r="O19" s="67"/>
      <c r="P19" s="69">
        <f t="shared" ref="P19:P69" si="6">MAX($M$17/$I$17*($G$17-$L19)*$J19*$I19,0)</f>
        <v>171378.11056748958</v>
      </c>
      <c r="Q19" s="69">
        <f t="shared" ref="Q19:Q69" si="7">$Q$9*$N$17*P19/$P$17</f>
        <v>171378.11056748958</v>
      </c>
      <c r="R19" s="67"/>
      <c r="S19" s="68">
        <v>171154</v>
      </c>
      <c r="T19" s="69">
        <f t="shared" ref="T19:T69" si="8">S19</f>
        <v>171154</v>
      </c>
      <c r="U19" s="69">
        <f t="shared" si="3"/>
        <v>224.11056748958072</v>
      </c>
      <c r="V19" s="68"/>
      <c r="W19" s="73">
        <f t="shared" ref="W19:W69" si="9">ROUND(T19+$V$17*U19/$U$17,0)</f>
        <v>171154</v>
      </c>
      <c r="X19" s="74">
        <f t="shared" si="4"/>
        <v>1.1020767564716152</v>
      </c>
    </row>
    <row r="20" spans="1:24" x14ac:dyDescent="0.25">
      <c r="A20" s="65">
        <v>3</v>
      </c>
      <c r="B20" s="28">
        <v>82605000</v>
      </c>
      <c r="C20" s="66" t="s">
        <v>67</v>
      </c>
      <c r="D20" s="67"/>
      <c r="E20" s="68"/>
      <c r="F20" s="68"/>
      <c r="G20" s="68"/>
      <c r="H20" s="67"/>
      <c r="I20" s="70">
        <v>25204</v>
      </c>
      <c r="J20" s="71">
        <v>1.2682135041738272</v>
      </c>
      <c r="K20" s="72">
        <v>0.64999077440658148</v>
      </c>
      <c r="L20" s="72">
        <f t="shared" si="5"/>
        <v>0.51252472258605664</v>
      </c>
      <c r="M20" s="68"/>
      <c r="N20" s="69">
        <f t="shared" si="2"/>
        <v>121530.46488001864</v>
      </c>
      <c r="O20" s="67"/>
      <c r="P20" s="69">
        <f t="shared" si="6"/>
        <v>121530.46488001864</v>
      </c>
      <c r="Q20" s="69">
        <f t="shared" si="7"/>
        <v>121530.46488001864</v>
      </c>
      <c r="R20" s="67"/>
      <c r="S20" s="68">
        <v>119362</v>
      </c>
      <c r="T20" s="69">
        <f t="shared" si="8"/>
        <v>119362</v>
      </c>
      <c r="U20" s="69">
        <f t="shared" si="3"/>
        <v>2168.4648800186405</v>
      </c>
      <c r="V20" s="68"/>
      <c r="W20" s="73">
        <f t="shared" si="9"/>
        <v>119362</v>
      </c>
      <c r="X20" s="74">
        <f t="shared" si="4"/>
        <v>1.0921390702384253</v>
      </c>
    </row>
    <row r="21" spans="1:24" x14ac:dyDescent="0.25">
      <c r="A21" s="65">
        <v>4</v>
      </c>
      <c r="B21" s="28">
        <v>82606000</v>
      </c>
      <c r="C21" s="66" t="s">
        <v>69</v>
      </c>
      <c r="D21" s="67"/>
      <c r="E21" s="68"/>
      <c r="F21" s="68"/>
      <c r="G21" s="68"/>
      <c r="H21" s="67"/>
      <c r="I21" s="70">
        <v>31765</v>
      </c>
      <c r="J21" s="71">
        <v>1.0110115937555879</v>
      </c>
      <c r="K21" s="72">
        <v>2.2138024805980008</v>
      </c>
      <c r="L21" s="72">
        <f t="shared" si="5"/>
        <v>2.1896904983793761</v>
      </c>
      <c r="M21" s="68"/>
      <c r="N21" s="69">
        <f t="shared" si="2"/>
        <v>0</v>
      </c>
      <c r="O21" s="67"/>
      <c r="P21" s="69">
        <f t="shared" si="6"/>
        <v>0</v>
      </c>
      <c r="Q21" s="69">
        <f t="shared" si="7"/>
        <v>0</v>
      </c>
      <c r="R21" s="67"/>
      <c r="S21" s="68">
        <v>76296</v>
      </c>
      <c r="T21" s="69">
        <f t="shared" si="8"/>
        <v>76296</v>
      </c>
      <c r="U21" s="69">
        <f t="shared" si="3"/>
        <v>0</v>
      </c>
      <c r="V21" s="68"/>
      <c r="W21" s="73">
        <f t="shared" si="9"/>
        <v>76296</v>
      </c>
      <c r="X21" s="74">
        <f t="shared" si="4"/>
        <v>2.5584401838810966</v>
      </c>
    </row>
    <row r="22" spans="1:24" x14ac:dyDescent="0.25">
      <c r="A22" s="65">
        <v>5</v>
      </c>
      <c r="B22" s="28">
        <v>82607000</v>
      </c>
      <c r="C22" s="66" t="s">
        <v>71</v>
      </c>
      <c r="D22" s="67"/>
      <c r="E22" s="68"/>
      <c r="F22" s="68"/>
      <c r="G22" s="68"/>
      <c r="H22" s="67"/>
      <c r="I22" s="70">
        <v>54274</v>
      </c>
      <c r="J22" s="71">
        <v>1.0689532896070828</v>
      </c>
      <c r="K22" s="72">
        <v>0.66266983659240364</v>
      </c>
      <c r="L22" s="72">
        <f t="shared" si="5"/>
        <v>0.61992403506797056</v>
      </c>
      <c r="M22" s="68"/>
      <c r="N22" s="69">
        <f t="shared" si="2"/>
        <v>180440.25233711989</v>
      </c>
      <c r="O22" s="67"/>
      <c r="P22" s="69">
        <f t="shared" si="6"/>
        <v>180440.25233711989</v>
      </c>
      <c r="Q22" s="69">
        <f t="shared" si="7"/>
        <v>180440.25233711989</v>
      </c>
      <c r="R22" s="67"/>
      <c r="S22" s="68">
        <v>145614</v>
      </c>
      <c r="T22" s="69">
        <f t="shared" si="8"/>
        <v>145614</v>
      </c>
      <c r="U22" s="69">
        <f t="shared" si="3"/>
        <v>34826.252337119891</v>
      </c>
      <c r="V22" s="68"/>
      <c r="W22" s="73">
        <f t="shared" si="9"/>
        <v>145614</v>
      </c>
      <c r="X22" s="74">
        <f t="shared" si="4"/>
        <v>1.0094957867559815</v>
      </c>
    </row>
    <row r="23" spans="1:24" x14ac:dyDescent="0.25">
      <c r="A23" s="65">
        <v>6</v>
      </c>
      <c r="B23" s="28">
        <v>82609000</v>
      </c>
      <c r="C23" s="66" t="s">
        <v>72</v>
      </c>
      <c r="D23" s="67"/>
      <c r="E23" s="68"/>
      <c r="F23" s="68"/>
      <c r="G23" s="68"/>
      <c r="H23" s="67"/>
      <c r="I23" s="70">
        <v>62503</v>
      </c>
      <c r="J23" s="71">
        <v>1.0077613587798377</v>
      </c>
      <c r="K23" s="72">
        <v>0.53888954684421742</v>
      </c>
      <c r="L23" s="72">
        <f t="shared" si="5"/>
        <v>0.534739243720047</v>
      </c>
      <c r="M23" s="68"/>
      <c r="N23" s="69">
        <f t="shared" si="2"/>
        <v>230472.07051356218</v>
      </c>
      <c r="O23" s="67"/>
      <c r="P23" s="69">
        <f t="shared" si="6"/>
        <v>230472.07051356218</v>
      </c>
      <c r="Q23" s="69">
        <f t="shared" si="7"/>
        <v>230472.07051356218</v>
      </c>
      <c r="R23" s="67"/>
      <c r="S23" s="68">
        <v>195062</v>
      </c>
      <c r="T23" s="69">
        <f t="shared" si="8"/>
        <v>195062</v>
      </c>
      <c r="U23" s="69">
        <f t="shared" si="3"/>
        <v>35410.070513562183</v>
      </c>
      <c r="V23" s="68"/>
      <c r="W23" s="73">
        <f t="shared" si="9"/>
        <v>195062</v>
      </c>
      <c r="X23" s="74">
        <f t="shared" si="4"/>
        <v>1.0154114296277064</v>
      </c>
    </row>
    <row r="24" spans="1:24" x14ac:dyDescent="0.25">
      <c r="A24" s="65">
        <v>7</v>
      </c>
      <c r="B24" s="28">
        <v>82611000</v>
      </c>
      <c r="C24" s="66" t="s">
        <v>73</v>
      </c>
      <c r="D24" s="67"/>
      <c r="E24" s="68"/>
      <c r="F24" s="68"/>
      <c r="G24" s="68"/>
      <c r="H24" s="67"/>
      <c r="I24" s="70">
        <v>87002</v>
      </c>
      <c r="J24" s="71">
        <v>0.99262940536782085</v>
      </c>
      <c r="K24" s="72">
        <v>0.66337548579677608</v>
      </c>
      <c r="L24" s="72">
        <f t="shared" si="5"/>
        <v>0.66830126350222407</v>
      </c>
      <c r="M24" s="68"/>
      <c r="N24" s="69">
        <f t="shared" si="2"/>
        <v>241679.07327543822</v>
      </c>
      <c r="O24" s="67"/>
      <c r="P24" s="69">
        <f t="shared" si="6"/>
        <v>241679.07327543822</v>
      </c>
      <c r="Q24" s="69">
        <f t="shared" si="7"/>
        <v>241679.07327543822</v>
      </c>
      <c r="R24" s="67"/>
      <c r="S24" s="68">
        <v>220573</v>
      </c>
      <c r="T24" s="69">
        <f t="shared" si="8"/>
        <v>220573</v>
      </c>
      <c r="U24" s="69">
        <f t="shared" si="3"/>
        <v>21106.073275438219</v>
      </c>
      <c r="V24" s="68"/>
      <c r="W24" s="73">
        <f t="shared" si="9"/>
        <v>220573</v>
      </c>
      <c r="X24" s="74">
        <f t="shared" si="4"/>
        <v>1.0647352336571734</v>
      </c>
    </row>
    <row r="25" spans="1:24" x14ac:dyDescent="0.25">
      <c r="A25" s="65">
        <v>8</v>
      </c>
      <c r="B25" s="28">
        <v>82613000</v>
      </c>
      <c r="C25" s="66" t="s">
        <v>74</v>
      </c>
      <c r="D25" s="67"/>
      <c r="E25" s="68"/>
      <c r="F25" s="68"/>
      <c r="G25" s="68"/>
      <c r="H25" s="67"/>
      <c r="I25" s="70">
        <v>20572</v>
      </c>
      <c r="J25" s="71">
        <v>1.2051817097044641</v>
      </c>
      <c r="K25" s="72">
        <v>1.041487066058608</v>
      </c>
      <c r="L25" s="72">
        <f t="shared" si="5"/>
        <v>0.86417430473119483</v>
      </c>
      <c r="M25" s="68"/>
      <c r="N25" s="69">
        <f t="shared" si="2"/>
        <v>38095.430438681331</v>
      </c>
      <c r="O25" s="67"/>
      <c r="P25" s="69">
        <f t="shared" si="6"/>
        <v>38095.430438681331</v>
      </c>
      <c r="Q25" s="69">
        <f t="shared" si="7"/>
        <v>38095.430438681331</v>
      </c>
      <c r="R25" s="67"/>
      <c r="S25" s="68">
        <v>80124</v>
      </c>
      <c r="T25" s="69">
        <f t="shared" si="8"/>
        <v>80124</v>
      </c>
      <c r="U25" s="69">
        <f t="shared" si="3"/>
        <v>0</v>
      </c>
      <c r="V25" s="68"/>
      <c r="W25" s="73">
        <f t="shared" si="9"/>
        <v>80124</v>
      </c>
      <c r="X25" s="74">
        <f t="shared" si="4"/>
        <v>1.3657869302756667</v>
      </c>
    </row>
    <row r="26" spans="1:24" x14ac:dyDescent="0.25">
      <c r="A26" s="65">
        <v>9</v>
      </c>
      <c r="B26" s="28">
        <v>82615000</v>
      </c>
      <c r="C26" s="66" t="s">
        <v>75</v>
      </c>
      <c r="D26" s="67"/>
      <c r="E26" s="68"/>
      <c r="F26" s="68"/>
      <c r="G26" s="68"/>
      <c r="H26" s="67"/>
      <c r="I26" s="70">
        <v>21607</v>
      </c>
      <c r="J26" s="71">
        <v>1.4799098907095867</v>
      </c>
      <c r="K26" s="72">
        <v>0.81284983793220866</v>
      </c>
      <c r="L26" s="72">
        <f t="shared" si="5"/>
        <v>0.54925630474870579</v>
      </c>
      <c r="M26" s="68"/>
      <c r="N26" s="69">
        <f t="shared" si="2"/>
        <v>114010.27073136838</v>
      </c>
      <c r="O26" s="67"/>
      <c r="P26" s="69">
        <f t="shared" si="6"/>
        <v>114010.27073136838</v>
      </c>
      <c r="Q26" s="69">
        <f t="shared" si="7"/>
        <v>114010.27073136836</v>
      </c>
      <c r="R26" s="67"/>
      <c r="S26" s="68">
        <v>91535</v>
      </c>
      <c r="T26" s="69">
        <f t="shared" si="8"/>
        <v>91535</v>
      </c>
      <c r="U26" s="69">
        <f t="shared" si="3"/>
        <v>22475.270731368364</v>
      </c>
      <c r="V26" s="68"/>
      <c r="W26" s="73">
        <f t="shared" si="9"/>
        <v>91535</v>
      </c>
      <c r="X26" s="74">
        <f t="shared" si="4"/>
        <v>0.99357268645127739</v>
      </c>
    </row>
    <row r="27" spans="1:24" x14ac:dyDescent="0.25">
      <c r="A27" s="65">
        <v>10</v>
      </c>
      <c r="B27" s="28">
        <v>82616000</v>
      </c>
      <c r="C27" s="66" t="s">
        <v>76</v>
      </c>
      <c r="D27" s="67"/>
      <c r="E27" s="68"/>
      <c r="F27" s="68"/>
      <c r="G27" s="68"/>
      <c r="H27" s="67"/>
      <c r="I27" s="70">
        <v>30368</v>
      </c>
      <c r="J27" s="71">
        <v>1.2452171290824023</v>
      </c>
      <c r="K27" s="72">
        <v>0.86018623334710576</v>
      </c>
      <c r="L27" s="72">
        <f t="shared" si="5"/>
        <v>0.69079216247288133</v>
      </c>
      <c r="M27" s="68"/>
      <c r="N27" s="69">
        <f t="shared" si="2"/>
        <v>100344.54333127894</v>
      </c>
      <c r="O27" s="67"/>
      <c r="P27" s="69">
        <f t="shared" si="6"/>
        <v>100344.54333127894</v>
      </c>
      <c r="Q27" s="69">
        <f t="shared" si="7"/>
        <v>100344.54333127892</v>
      </c>
      <c r="R27" s="67"/>
      <c r="S27" s="68">
        <v>100474</v>
      </c>
      <c r="T27" s="69">
        <f t="shared" si="8"/>
        <v>100474</v>
      </c>
      <c r="U27" s="69">
        <f t="shared" si="3"/>
        <v>0</v>
      </c>
      <c r="V27" s="68"/>
      <c r="W27" s="73">
        <f t="shared" si="9"/>
        <v>100474</v>
      </c>
      <c r="X27" s="74">
        <f t="shared" si="4"/>
        <v>1.1032003702276723</v>
      </c>
    </row>
    <row r="28" spans="1:24" x14ac:dyDescent="0.25">
      <c r="A28" s="65">
        <v>11</v>
      </c>
      <c r="B28" s="28">
        <v>82618000</v>
      </c>
      <c r="C28" s="66" t="s">
        <v>77</v>
      </c>
      <c r="D28" s="67"/>
      <c r="E28" s="68"/>
      <c r="F28" s="68"/>
      <c r="G28" s="68"/>
      <c r="H28" s="67"/>
      <c r="I28" s="70">
        <v>36449</v>
      </c>
      <c r="J28" s="71">
        <v>1.240279465079174</v>
      </c>
      <c r="K28" s="72">
        <v>0.70024305744356807</v>
      </c>
      <c r="L28" s="72">
        <f t="shared" si="5"/>
        <v>0.56458489974182358</v>
      </c>
      <c r="M28" s="68"/>
      <c r="N28" s="69">
        <f t="shared" si="2"/>
        <v>156718.56450673364</v>
      </c>
      <c r="O28" s="67"/>
      <c r="P28" s="69">
        <f t="shared" si="6"/>
        <v>156718.56450673364</v>
      </c>
      <c r="Q28" s="69">
        <f t="shared" si="7"/>
        <v>156718.56450673364</v>
      </c>
      <c r="R28" s="67"/>
      <c r="S28" s="68">
        <v>104770</v>
      </c>
      <c r="T28" s="69">
        <f t="shared" si="8"/>
        <v>104770</v>
      </c>
      <c r="U28" s="69">
        <f t="shared" si="3"/>
        <v>51948.564506733645</v>
      </c>
      <c r="V28" s="68"/>
      <c r="W28" s="73">
        <f t="shared" si="9"/>
        <v>104770</v>
      </c>
      <c r="X28" s="74">
        <f t="shared" si="4"/>
        <v>0.92430661654492052</v>
      </c>
    </row>
    <row r="29" spans="1:24" x14ac:dyDescent="0.25">
      <c r="A29" s="65">
        <v>12</v>
      </c>
      <c r="B29" s="28">
        <v>82620000</v>
      </c>
      <c r="C29" s="66" t="s">
        <v>78</v>
      </c>
      <c r="D29" s="67"/>
      <c r="E29" s="68"/>
      <c r="F29" s="68"/>
      <c r="G29" s="68"/>
      <c r="H29" s="67"/>
      <c r="I29" s="70">
        <v>101229</v>
      </c>
      <c r="J29" s="71">
        <v>0.78577687128585205</v>
      </c>
      <c r="K29" s="72">
        <v>0.76726060406101293</v>
      </c>
      <c r="L29" s="72">
        <f t="shared" si="5"/>
        <v>0.97643571871167578</v>
      </c>
      <c r="M29" s="68"/>
      <c r="N29" s="69">
        <f t="shared" si="2"/>
        <v>64690.896778355003</v>
      </c>
      <c r="O29" s="67"/>
      <c r="P29" s="69">
        <f t="shared" si="6"/>
        <v>64690.896778355003</v>
      </c>
      <c r="Q29" s="69">
        <f t="shared" si="7"/>
        <v>64690.896778355003</v>
      </c>
      <c r="R29" s="67"/>
      <c r="S29" s="68">
        <v>171530</v>
      </c>
      <c r="T29" s="69">
        <f t="shared" si="8"/>
        <v>171530</v>
      </c>
      <c r="U29" s="69">
        <f t="shared" si="3"/>
        <v>0</v>
      </c>
      <c r="V29" s="68"/>
      <c r="W29" s="73">
        <f t="shared" si="9"/>
        <v>171530</v>
      </c>
      <c r="X29" s="74">
        <f t="shared" si="4"/>
        <v>1.3111473341966702</v>
      </c>
    </row>
    <row r="30" spans="1:24" x14ac:dyDescent="0.25">
      <c r="A30" s="65">
        <v>13</v>
      </c>
      <c r="B30" s="28">
        <v>82621000</v>
      </c>
      <c r="C30" s="66" t="s">
        <v>79</v>
      </c>
      <c r="D30" s="67"/>
      <c r="E30" s="68"/>
      <c r="F30" s="68"/>
      <c r="G30" s="68"/>
      <c r="H30" s="67"/>
      <c r="I30" s="70">
        <v>15280</v>
      </c>
      <c r="J30" s="71">
        <v>1.3953686663014426</v>
      </c>
      <c r="K30" s="72">
        <v>0.60419230325946072</v>
      </c>
      <c r="L30" s="72">
        <f t="shared" si="5"/>
        <v>0.43299833072855926</v>
      </c>
      <c r="M30" s="68"/>
      <c r="N30" s="69">
        <f t="shared" si="2"/>
        <v>91989.596382732343</v>
      </c>
      <c r="O30" s="67"/>
      <c r="P30" s="69">
        <f t="shared" si="6"/>
        <v>91989.596382732343</v>
      </c>
      <c r="Q30" s="69">
        <f t="shared" si="7"/>
        <v>91989.596382732343</v>
      </c>
      <c r="R30" s="67"/>
      <c r="S30" s="68">
        <v>93557</v>
      </c>
      <c r="T30" s="69">
        <f t="shared" si="8"/>
        <v>93557</v>
      </c>
      <c r="U30" s="69">
        <f t="shared" si="3"/>
        <v>0</v>
      </c>
      <c r="V30" s="68"/>
      <c r="W30" s="73">
        <f t="shared" si="9"/>
        <v>93557</v>
      </c>
      <c r="X30" s="74">
        <f t="shared" si="4"/>
        <v>1.1140794657169049</v>
      </c>
    </row>
    <row r="31" spans="1:24" x14ac:dyDescent="0.25">
      <c r="A31" s="65">
        <v>14</v>
      </c>
      <c r="B31" s="28">
        <v>82622000</v>
      </c>
      <c r="C31" s="66" t="s">
        <v>80</v>
      </c>
      <c r="D31" s="67"/>
      <c r="E31" s="68"/>
      <c r="F31" s="68"/>
      <c r="G31" s="68"/>
      <c r="H31" s="67"/>
      <c r="I31" s="70">
        <v>51954</v>
      </c>
      <c r="J31" s="71">
        <v>0.9395044771203912</v>
      </c>
      <c r="K31" s="72">
        <v>0.66411254102160766</v>
      </c>
      <c r="L31" s="72">
        <f t="shared" si="5"/>
        <v>0.70687533396022983</v>
      </c>
      <c r="M31" s="68"/>
      <c r="N31" s="69">
        <f t="shared" si="2"/>
        <v>124466.3053805689</v>
      </c>
      <c r="O31" s="67"/>
      <c r="P31" s="69">
        <f t="shared" si="6"/>
        <v>124466.3053805689</v>
      </c>
      <c r="Q31" s="69">
        <f t="shared" si="7"/>
        <v>124466.3053805689</v>
      </c>
      <c r="R31" s="67"/>
      <c r="S31" s="68">
        <v>148092</v>
      </c>
      <c r="T31" s="69">
        <f t="shared" si="8"/>
        <v>148092</v>
      </c>
      <c r="U31" s="69">
        <f t="shared" si="3"/>
        <v>0</v>
      </c>
      <c r="V31" s="68"/>
      <c r="W31" s="73">
        <f t="shared" si="9"/>
        <v>148092</v>
      </c>
      <c r="X31" s="74">
        <f t="shared" si="4"/>
        <v>1.1777969642267625</v>
      </c>
    </row>
    <row r="32" spans="1:24" x14ac:dyDescent="0.25">
      <c r="A32" s="65">
        <v>15</v>
      </c>
      <c r="B32" s="28">
        <v>82623000</v>
      </c>
      <c r="C32" s="66" t="s">
        <v>81</v>
      </c>
      <c r="D32" s="67"/>
      <c r="E32" s="68"/>
      <c r="F32" s="68"/>
      <c r="G32" s="68"/>
      <c r="H32" s="67"/>
      <c r="I32" s="70">
        <v>33836</v>
      </c>
      <c r="J32" s="71">
        <v>1.1113038842358238</v>
      </c>
      <c r="K32" s="72">
        <v>0.7145616235166441</v>
      </c>
      <c r="L32" s="72">
        <f t="shared" si="5"/>
        <v>0.64299390441526683</v>
      </c>
      <c r="M32" s="68"/>
      <c r="N32" s="69">
        <f t="shared" si="2"/>
        <v>111359.67073992644</v>
      </c>
      <c r="O32" s="67"/>
      <c r="P32" s="69">
        <f t="shared" si="6"/>
        <v>111359.67073992644</v>
      </c>
      <c r="Q32" s="69">
        <f t="shared" si="7"/>
        <v>111359.67073992644</v>
      </c>
      <c r="R32" s="67"/>
      <c r="S32" s="68">
        <v>121998</v>
      </c>
      <c r="T32" s="69">
        <f t="shared" si="8"/>
        <v>121998</v>
      </c>
      <c r="U32" s="69">
        <f t="shared" si="3"/>
        <v>0</v>
      </c>
      <c r="V32" s="68"/>
      <c r="W32" s="73">
        <f t="shared" si="9"/>
        <v>121998</v>
      </c>
      <c r="X32" s="74">
        <f t="shared" si="4"/>
        <v>1.1465823383297158</v>
      </c>
    </row>
    <row r="33" spans="1:24" x14ac:dyDescent="0.25">
      <c r="A33" s="65">
        <v>16</v>
      </c>
      <c r="B33" s="28">
        <v>82635000</v>
      </c>
      <c r="C33" s="66" t="s">
        <v>82</v>
      </c>
      <c r="D33" s="67"/>
      <c r="E33" s="68"/>
      <c r="F33" s="68"/>
      <c r="G33" s="68"/>
      <c r="H33" s="67"/>
      <c r="I33" s="70">
        <v>104951</v>
      </c>
      <c r="J33" s="71">
        <v>0.96812029031151547</v>
      </c>
      <c r="K33" s="72">
        <v>0.84813367703362208</v>
      </c>
      <c r="L33" s="72">
        <f t="shared" si="5"/>
        <v>0.87606228845871537</v>
      </c>
      <c r="M33" s="68"/>
      <c r="N33" s="69">
        <f t="shared" si="2"/>
        <v>148338.4666285727</v>
      </c>
      <c r="O33" s="67"/>
      <c r="P33" s="69">
        <f t="shared" si="6"/>
        <v>148338.4666285727</v>
      </c>
      <c r="Q33" s="69">
        <f t="shared" si="7"/>
        <v>148338.4666285727</v>
      </c>
      <c r="R33" s="67"/>
      <c r="S33" s="68">
        <v>170998</v>
      </c>
      <c r="T33" s="69">
        <f t="shared" si="8"/>
        <v>170998</v>
      </c>
      <c r="U33" s="69">
        <f t="shared" si="3"/>
        <v>0</v>
      </c>
      <c r="V33" s="68"/>
      <c r="W33" s="73">
        <f t="shared" si="9"/>
        <v>170998</v>
      </c>
      <c r="X33" s="74">
        <f t="shared" si="4"/>
        <v>1.1372844459329705</v>
      </c>
    </row>
    <row r="34" spans="1:24" x14ac:dyDescent="0.25">
      <c r="A34" s="65">
        <v>17</v>
      </c>
      <c r="B34" s="28">
        <v>82624000</v>
      </c>
      <c r="C34" s="66" t="s">
        <v>83</v>
      </c>
      <c r="D34" s="67"/>
      <c r="E34" s="68"/>
      <c r="F34" s="68"/>
      <c r="G34" s="68"/>
      <c r="H34" s="67"/>
      <c r="I34" s="70">
        <v>60945</v>
      </c>
      <c r="J34" s="71">
        <v>0.9126932002658058</v>
      </c>
      <c r="K34" s="72">
        <v>0.7954736523717636</v>
      </c>
      <c r="L34" s="72">
        <f t="shared" si="5"/>
        <v>0.87156741404460547</v>
      </c>
      <c r="M34" s="68"/>
      <c r="N34" s="69">
        <f t="shared" si="2"/>
        <v>82819.181836528165</v>
      </c>
      <c r="O34" s="67"/>
      <c r="P34" s="69">
        <f t="shared" si="6"/>
        <v>82819.181836528165</v>
      </c>
      <c r="Q34" s="69">
        <f t="shared" si="7"/>
        <v>82819.181836528165</v>
      </c>
      <c r="R34" s="67"/>
      <c r="S34" s="68">
        <v>148801</v>
      </c>
      <c r="T34" s="69">
        <f t="shared" si="8"/>
        <v>148801</v>
      </c>
      <c r="U34" s="69">
        <f t="shared" si="3"/>
        <v>0</v>
      </c>
      <c r="V34" s="68"/>
      <c r="W34" s="73">
        <f t="shared" si="9"/>
        <v>148801</v>
      </c>
      <c r="X34" s="74">
        <f t="shared" si="4"/>
        <v>1.2867870066605327</v>
      </c>
    </row>
    <row r="35" spans="1:24" x14ac:dyDescent="0.25">
      <c r="A35" s="65">
        <v>18</v>
      </c>
      <c r="B35" s="28">
        <v>82626000</v>
      </c>
      <c r="C35" s="66" t="s">
        <v>84</v>
      </c>
      <c r="D35" s="67"/>
      <c r="E35" s="68"/>
      <c r="F35" s="68"/>
      <c r="G35" s="68"/>
      <c r="H35" s="67"/>
      <c r="I35" s="70">
        <v>77655</v>
      </c>
      <c r="J35" s="71">
        <v>0.86673341103514412</v>
      </c>
      <c r="K35" s="72">
        <v>0.69387921916507367</v>
      </c>
      <c r="L35" s="72">
        <f t="shared" si="5"/>
        <v>0.80056821432136804</v>
      </c>
      <c r="M35" s="68"/>
      <c r="N35" s="69">
        <f t="shared" si="2"/>
        <v>131000.19164622042</v>
      </c>
      <c r="O35" s="67"/>
      <c r="P35" s="69">
        <f t="shared" si="6"/>
        <v>131000.19164622042</v>
      </c>
      <c r="Q35" s="69">
        <f t="shared" si="7"/>
        <v>131000.19164622042</v>
      </c>
      <c r="R35" s="67"/>
      <c r="S35" s="68">
        <v>126364</v>
      </c>
      <c r="T35" s="69">
        <f t="shared" si="8"/>
        <v>126364</v>
      </c>
      <c r="U35" s="69">
        <f t="shared" si="3"/>
        <v>4636.1916462204244</v>
      </c>
      <c r="V35" s="68"/>
      <c r="W35" s="73">
        <f t="shared" si="9"/>
        <v>126364</v>
      </c>
      <c r="X35" s="74">
        <f t="shared" si="4"/>
        <v>1.091977433463774</v>
      </c>
    </row>
    <row r="36" spans="1:24" x14ac:dyDescent="0.25">
      <c r="A36" s="65">
        <v>19</v>
      </c>
      <c r="B36" s="28">
        <v>82627000</v>
      </c>
      <c r="C36" s="66" t="s">
        <v>85</v>
      </c>
      <c r="D36" s="67"/>
      <c r="E36" s="68"/>
      <c r="F36" s="68"/>
      <c r="G36" s="68"/>
      <c r="H36" s="67"/>
      <c r="I36" s="70">
        <v>80389</v>
      </c>
      <c r="J36" s="71">
        <v>1.1691871074067639</v>
      </c>
      <c r="K36" s="72">
        <v>0.73200266610146547</v>
      </c>
      <c r="L36" s="72">
        <f t="shared" si="5"/>
        <v>0.62607829103165047</v>
      </c>
      <c r="M36" s="68"/>
      <c r="N36" s="69">
        <f t="shared" si="2"/>
        <v>288596.67969929735</v>
      </c>
      <c r="O36" s="67"/>
      <c r="P36" s="69">
        <f t="shared" si="6"/>
        <v>288596.67969929735</v>
      </c>
      <c r="Q36" s="69">
        <f t="shared" si="7"/>
        <v>288596.67969929735</v>
      </c>
      <c r="R36" s="67"/>
      <c r="S36" s="68">
        <v>123854</v>
      </c>
      <c r="T36" s="69">
        <f t="shared" si="8"/>
        <v>123854</v>
      </c>
      <c r="U36" s="69">
        <f t="shared" si="3"/>
        <v>164742.67969929735</v>
      </c>
      <c r="V36" s="68"/>
      <c r="W36" s="73">
        <f t="shared" si="9"/>
        <v>123854</v>
      </c>
      <c r="X36" s="74">
        <f t="shared" si="4"/>
        <v>0.83061170980214938</v>
      </c>
    </row>
    <row r="37" spans="1:24" x14ac:dyDescent="0.25">
      <c r="A37" s="65">
        <v>20</v>
      </c>
      <c r="B37" s="28">
        <v>82636000</v>
      </c>
      <c r="C37" s="66" t="s">
        <v>86</v>
      </c>
      <c r="D37" s="67"/>
      <c r="E37" s="68"/>
      <c r="F37" s="68"/>
      <c r="G37" s="68"/>
      <c r="H37" s="67"/>
      <c r="I37" s="70">
        <v>30008</v>
      </c>
      <c r="J37" s="71">
        <v>1.1090499934774714</v>
      </c>
      <c r="K37" s="72">
        <v>1.6106497153130075</v>
      </c>
      <c r="L37" s="72">
        <f t="shared" si="5"/>
        <v>1.4522787293499275</v>
      </c>
      <c r="M37" s="68"/>
      <c r="N37" s="69">
        <f t="shared" si="2"/>
        <v>0</v>
      </c>
      <c r="O37" s="67"/>
      <c r="P37" s="69">
        <f t="shared" si="6"/>
        <v>0</v>
      </c>
      <c r="Q37" s="69">
        <f t="shared" si="7"/>
        <v>0</v>
      </c>
      <c r="R37" s="67"/>
      <c r="S37" s="68">
        <v>44954</v>
      </c>
      <c r="T37" s="69">
        <f t="shared" si="8"/>
        <v>44954</v>
      </c>
      <c r="U37" s="69">
        <f t="shared" si="3"/>
        <v>0</v>
      </c>
      <c r="V37" s="68"/>
      <c r="W37" s="73">
        <f t="shared" si="9"/>
        <v>44954</v>
      </c>
      <c r="X37" s="74">
        <f t="shared" si="4"/>
        <v>1.6619384732689375</v>
      </c>
    </row>
    <row r="38" spans="1:24" x14ac:dyDescent="0.25">
      <c r="A38" s="65">
        <v>21</v>
      </c>
      <c r="B38" s="28">
        <v>82629000</v>
      </c>
      <c r="C38" s="66" t="s">
        <v>87</v>
      </c>
      <c r="D38" s="67"/>
      <c r="E38" s="68"/>
      <c r="F38" s="68"/>
      <c r="G38" s="68"/>
      <c r="H38" s="67"/>
      <c r="I38" s="70">
        <v>10519</v>
      </c>
      <c r="J38" s="71">
        <v>1.5996057221831099</v>
      </c>
      <c r="K38" s="72">
        <v>0.6729588468749842</v>
      </c>
      <c r="L38" s="72">
        <f t="shared" si="5"/>
        <v>0.42070295044740363</v>
      </c>
      <c r="M38" s="68"/>
      <c r="N38" s="69">
        <f t="shared" si="2"/>
        <v>73929.075219188831</v>
      </c>
      <c r="O38" s="67"/>
      <c r="P38" s="69">
        <f t="shared" si="6"/>
        <v>73929.075219188831</v>
      </c>
      <c r="Q38" s="69">
        <f t="shared" si="7"/>
        <v>73929.075219188831</v>
      </c>
      <c r="R38" s="67"/>
      <c r="S38" s="68">
        <v>74190</v>
      </c>
      <c r="T38" s="69">
        <f t="shared" si="8"/>
        <v>74190</v>
      </c>
      <c r="U38" s="69">
        <f t="shared" si="3"/>
        <v>0</v>
      </c>
      <c r="V38" s="68"/>
      <c r="W38" s="73">
        <f t="shared" si="9"/>
        <v>74190</v>
      </c>
      <c r="X38" s="74">
        <f t="shared" si="4"/>
        <v>1.1050759253846689</v>
      </c>
    </row>
    <row r="39" spans="1:24" x14ac:dyDescent="0.25">
      <c r="A39" s="65">
        <v>22</v>
      </c>
      <c r="B39" s="28">
        <v>82630000</v>
      </c>
      <c r="C39" s="66" t="s">
        <v>88</v>
      </c>
      <c r="D39" s="67"/>
      <c r="E39" s="68"/>
      <c r="F39" s="68"/>
      <c r="G39" s="68"/>
      <c r="H39" s="67"/>
      <c r="I39" s="70">
        <v>14801</v>
      </c>
      <c r="J39" s="71">
        <v>1.4940208986002717</v>
      </c>
      <c r="K39" s="72">
        <v>0.76861051989732987</v>
      </c>
      <c r="L39" s="72">
        <f t="shared" si="5"/>
        <v>0.51445767634002371</v>
      </c>
      <c r="M39" s="68"/>
      <c r="N39" s="69">
        <f t="shared" si="2"/>
        <v>83800.42606891437</v>
      </c>
      <c r="O39" s="67"/>
      <c r="P39" s="69">
        <f t="shared" si="6"/>
        <v>83800.42606891437</v>
      </c>
      <c r="Q39" s="69">
        <f t="shared" si="7"/>
        <v>83800.42606891437</v>
      </c>
      <c r="R39" s="67"/>
      <c r="S39" s="68">
        <v>89750</v>
      </c>
      <c r="T39" s="69">
        <f t="shared" si="8"/>
        <v>89750</v>
      </c>
      <c r="U39" s="69">
        <f t="shared" si="3"/>
        <v>0</v>
      </c>
      <c r="V39" s="68"/>
      <c r="W39" s="73">
        <f t="shared" si="9"/>
        <v>89750</v>
      </c>
      <c r="X39" s="74">
        <f t="shared" si="4"/>
        <v>1.1444302037507876</v>
      </c>
    </row>
    <row r="40" spans="1:24" x14ac:dyDescent="0.25">
      <c r="A40" s="65">
        <v>23</v>
      </c>
      <c r="B40" s="28">
        <v>82632000</v>
      </c>
      <c r="C40" s="66" t="s">
        <v>89</v>
      </c>
      <c r="D40" s="67"/>
      <c r="E40" s="68"/>
      <c r="F40" s="68"/>
      <c r="G40" s="68"/>
      <c r="H40" s="67"/>
      <c r="I40" s="70">
        <v>12132</v>
      </c>
      <c r="J40" s="71">
        <v>1.7474995262438271</v>
      </c>
      <c r="K40" s="72">
        <v>1.2094828243312752</v>
      </c>
      <c r="L40" s="72">
        <f t="shared" si="5"/>
        <v>0.69212197552408217</v>
      </c>
      <c r="M40" s="68"/>
      <c r="N40" s="69">
        <f t="shared" si="2"/>
        <v>56076.059977623008</v>
      </c>
      <c r="O40" s="67"/>
      <c r="P40" s="69">
        <f t="shared" si="6"/>
        <v>56076.059977623008</v>
      </c>
      <c r="Q40" s="69">
        <f t="shared" si="7"/>
        <v>56076.059977623008</v>
      </c>
      <c r="R40" s="67"/>
      <c r="S40" s="68">
        <v>63773</v>
      </c>
      <c r="T40" s="69">
        <f t="shared" si="8"/>
        <v>63773</v>
      </c>
      <c r="U40" s="69">
        <f t="shared" si="3"/>
        <v>0</v>
      </c>
      <c r="V40" s="68"/>
      <c r="W40" s="73">
        <f t="shared" si="9"/>
        <v>63773</v>
      </c>
      <c r="X40" s="74">
        <f t="shared" si="4"/>
        <v>1.1590202443856512</v>
      </c>
    </row>
    <row r="41" spans="1:24" x14ac:dyDescent="0.25">
      <c r="A41" s="65">
        <v>24</v>
      </c>
      <c r="B41" s="28">
        <v>82634000</v>
      </c>
      <c r="C41" s="66" t="s">
        <v>90</v>
      </c>
      <c r="D41" s="67"/>
      <c r="E41" s="68"/>
      <c r="F41" s="68"/>
      <c r="G41" s="68"/>
      <c r="H41" s="67"/>
      <c r="I41" s="70">
        <v>83226</v>
      </c>
      <c r="J41" s="71">
        <v>0.8911007724093456</v>
      </c>
      <c r="K41" s="72">
        <v>0.71660828815006028</v>
      </c>
      <c r="L41" s="72">
        <f t="shared" si="5"/>
        <v>0.80418321960658279</v>
      </c>
      <c r="M41" s="68"/>
      <c r="N41" s="69">
        <f t="shared" si="2"/>
        <v>142618.08569889478</v>
      </c>
      <c r="O41" s="67"/>
      <c r="P41" s="69">
        <f t="shared" si="6"/>
        <v>142618.08569889478</v>
      </c>
      <c r="Q41" s="69">
        <f t="shared" si="7"/>
        <v>142618.08569889478</v>
      </c>
      <c r="R41" s="67"/>
      <c r="S41" s="68">
        <v>175751</v>
      </c>
      <c r="T41" s="69">
        <f t="shared" si="8"/>
        <v>175751</v>
      </c>
      <c r="U41" s="69">
        <f t="shared" si="3"/>
        <v>0</v>
      </c>
      <c r="V41" s="68"/>
      <c r="W41" s="73">
        <f t="shared" si="9"/>
        <v>175751</v>
      </c>
      <c r="X41" s="74">
        <f t="shared" si="4"/>
        <v>1.1720129654420997</v>
      </c>
    </row>
    <row r="42" spans="1:24" x14ac:dyDescent="0.25">
      <c r="A42" s="65">
        <v>25</v>
      </c>
      <c r="B42" s="28">
        <v>82637000</v>
      </c>
      <c r="C42" s="66" t="s">
        <v>91</v>
      </c>
      <c r="D42" s="67"/>
      <c r="E42" s="68"/>
      <c r="F42" s="68"/>
      <c r="G42" s="68"/>
      <c r="H42" s="67"/>
      <c r="I42" s="70">
        <v>55337</v>
      </c>
      <c r="J42" s="71">
        <v>0.91033181625710502</v>
      </c>
      <c r="K42" s="72">
        <v>1.0474692221312303</v>
      </c>
      <c r="L42" s="72">
        <f t="shared" si="5"/>
        <v>1.1506455156516178</v>
      </c>
      <c r="M42" s="68"/>
      <c r="N42" s="69">
        <f t="shared" si="2"/>
        <v>0</v>
      </c>
      <c r="O42" s="67"/>
      <c r="P42" s="69">
        <f t="shared" si="6"/>
        <v>0</v>
      </c>
      <c r="Q42" s="69">
        <f t="shared" si="7"/>
        <v>0</v>
      </c>
      <c r="R42" s="67"/>
      <c r="S42" s="68">
        <v>176556</v>
      </c>
      <c r="T42" s="69">
        <f t="shared" si="8"/>
        <v>176556</v>
      </c>
      <c r="U42" s="69">
        <f t="shared" si="3"/>
        <v>0</v>
      </c>
      <c r="V42" s="68"/>
      <c r="W42" s="73">
        <f t="shared" si="9"/>
        <v>176556</v>
      </c>
      <c r="X42" s="74">
        <f t="shared" si="4"/>
        <v>1.694649440398464</v>
      </c>
    </row>
    <row r="43" spans="1:24" x14ac:dyDescent="0.25">
      <c r="A43" s="65">
        <v>26</v>
      </c>
      <c r="B43" s="28">
        <v>82639000</v>
      </c>
      <c r="C43" s="66" t="s">
        <v>92</v>
      </c>
      <c r="D43" s="67"/>
      <c r="E43" s="68"/>
      <c r="F43" s="68"/>
      <c r="G43" s="68"/>
      <c r="H43" s="67"/>
      <c r="I43" s="70">
        <v>35125</v>
      </c>
      <c r="J43" s="71">
        <v>0.94424506549028364</v>
      </c>
      <c r="K43" s="72">
        <v>0.81817642064031904</v>
      </c>
      <c r="L43" s="72">
        <f t="shared" si="5"/>
        <v>0.86648736704331564</v>
      </c>
      <c r="M43" s="68"/>
      <c r="N43" s="69">
        <f t="shared" si="2"/>
        <v>50467.558077921705</v>
      </c>
      <c r="O43" s="67"/>
      <c r="P43" s="69">
        <f t="shared" si="6"/>
        <v>50467.558077921705</v>
      </c>
      <c r="Q43" s="69">
        <f t="shared" si="7"/>
        <v>50467.558077921705</v>
      </c>
      <c r="R43" s="67"/>
      <c r="S43" s="68">
        <v>107882</v>
      </c>
      <c r="T43" s="69">
        <f t="shared" si="8"/>
        <v>107882</v>
      </c>
      <c r="U43" s="69">
        <f t="shared" si="3"/>
        <v>0</v>
      </c>
      <c r="V43" s="68"/>
      <c r="W43" s="73">
        <f t="shared" si="9"/>
        <v>107882</v>
      </c>
      <c r="X43" s="74">
        <f t="shared" si="4"/>
        <v>1.3713611471340894</v>
      </c>
    </row>
    <row r="44" spans="1:24" x14ac:dyDescent="0.25">
      <c r="A44" s="65">
        <v>27</v>
      </c>
      <c r="B44" s="28">
        <v>82640000</v>
      </c>
      <c r="C44" s="66" t="s">
        <v>93</v>
      </c>
      <c r="D44" s="67"/>
      <c r="E44" s="68"/>
      <c r="F44" s="68"/>
      <c r="G44" s="68"/>
      <c r="H44" s="67"/>
      <c r="I44" s="70">
        <v>17438</v>
      </c>
      <c r="J44" s="71">
        <v>1.3378108079324496</v>
      </c>
      <c r="K44" s="72">
        <v>1.6465492486896751</v>
      </c>
      <c r="L44" s="72">
        <f t="shared" si="5"/>
        <v>1.2307788507362805</v>
      </c>
      <c r="M44" s="68"/>
      <c r="N44" s="69">
        <f t="shared" si="2"/>
        <v>0</v>
      </c>
      <c r="O44" s="67"/>
      <c r="P44" s="69">
        <f t="shared" si="6"/>
        <v>0</v>
      </c>
      <c r="Q44" s="69">
        <f t="shared" si="7"/>
        <v>0</v>
      </c>
      <c r="R44" s="67"/>
      <c r="S44" s="68">
        <v>62786</v>
      </c>
      <c r="T44" s="69">
        <f t="shared" si="8"/>
        <v>62786</v>
      </c>
      <c r="U44" s="69">
        <f t="shared" si="3"/>
        <v>0</v>
      </c>
      <c r="V44" s="68"/>
      <c r="W44" s="73">
        <f t="shared" si="9"/>
        <v>62786</v>
      </c>
      <c r="X44" s="74">
        <f t="shared" si="4"/>
        <v>1.6485191049316374</v>
      </c>
    </row>
    <row r="45" spans="1:24" x14ac:dyDescent="0.25">
      <c r="A45" s="65">
        <v>28</v>
      </c>
      <c r="B45" s="28">
        <v>82642000</v>
      </c>
      <c r="C45" s="66" t="s">
        <v>94</v>
      </c>
      <c r="D45" s="67"/>
      <c r="E45" s="68"/>
      <c r="F45" s="68"/>
      <c r="G45" s="68"/>
      <c r="H45" s="67"/>
      <c r="I45" s="70">
        <v>20305</v>
      </c>
      <c r="J45" s="71">
        <v>1.4975867334723623</v>
      </c>
      <c r="K45" s="72">
        <v>0.69630993660142804</v>
      </c>
      <c r="L45" s="72">
        <f t="shared" si="5"/>
        <v>0.46495466408609071</v>
      </c>
      <c r="M45" s="68"/>
      <c r="N45" s="69">
        <f t="shared" si="2"/>
        <v>124935.61900596869</v>
      </c>
      <c r="O45" s="67"/>
      <c r="P45" s="69">
        <f t="shared" si="6"/>
        <v>124935.61900596869</v>
      </c>
      <c r="Q45" s="69">
        <f t="shared" si="7"/>
        <v>124935.61900596869</v>
      </c>
      <c r="R45" s="67"/>
      <c r="S45" s="68">
        <v>146459</v>
      </c>
      <c r="T45" s="69">
        <f t="shared" si="8"/>
        <v>146459</v>
      </c>
      <c r="U45" s="69">
        <f t="shared" si="3"/>
        <v>0</v>
      </c>
      <c r="V45" s="68"/>
      <c r="W45" s="73">
        <f t="shared" si="9"/>
        <v>146459</v>
      </c>
      <c r="X45" s="74">
        <f t="shared" si="4"/>
        <v>1.2125317323414948</v>
      </c>
    </row>
    <row r="46" spans="1:24" x14ac:dyDescent="0.25">
      <c r="A46" s="65">
        <v>29</v>
      </c>
      <c r="B46" s="28">
        <v>82647000</v>
      </c>
      <c r="C46" s="66" t="s">
        <v>95</v>
      </c>
      <c r="D46" s="67"/>
      <c r="E46" s="68"/>
      <c r="F46" s="68"/>
      <c r="G46" s="68"/>
      <c r="H46" s="67"/>
      <c r="I46" s="70">
        <v>57356</v>
      </c>
      <c r="J46" s="71">
        <v>0.86830984877537909</v>
      </c>
      <c r="K46" s="72">
        <v>0.82498855987916364</v>
      </c>
      <c r="L46" s="72">
        <f t="shared" si="5"/>
        <v>0.95010849069912817</v>
      </c>
      <c r="M46" s="68"/>
      <c r="N46" s="69">
        <f t="shared" si="2"/>
        <v>48950.91629307613</v>
      </c>
      <c r="O46" s="67"/>
      <c r="P46" s="69">
        <f t="shared" si="6"/>
        <v>48950.91629307613</v>
      </c>
      <c r="Q46" s="69">
        <f t="shared" si="7"/>
        <v>48950.916293076138</v>
      </c>
      <c r="R46" s="67"/>
      <c r="S46" s="68">
        <v>131983</v>
      </c>
      <c r="T46" s="69">
        <f t="shared" si="8"/>
        <v>131983</v>
      </c>
      <c r="U46" s="69">
        <f t="shared" si="3"/>
        <v>0</v>
      </c>
      <c r="V46" s="68"/>
      <c r="W46" s="73">
        <f t="shared" si="9"/>
        <v>131983</v>
      </c>
      <c r="X46" s="74">
        <f t="shared" si="4"/>
        <v>1.3614469311589648</v>
      </c>
    </row>
    <row r="47" spans="1:24" x14ac:dyDescent="0.25">
      <c r="A47" s="65">
        <v>30</v>
      </c>
      <c r="B47" s="28">
        <v>82644000</v>
      </c>
      <c r="C47" s="66" t="s">
        <v>96</v>
      </c>
      <c r="D47" s="67"/>
      <c r="E47" s="68"/>
      <c r="F47" s="68"/>
      <c r="G47" s="68"/>
      <c r="H47" s="67"/>
      <c r="I47" s="70">
        <v>26838</v>
      </c>
      <c r="J47" s="71">
        <v>1.2105952117740069</v>
      </c>
      <c r="K47" s="72">
        <v>0.81199795785206319</v>
      </c>
      <c r="L47" s="72">
        <f t="shared" si="5"/>
        <v>0.67074274700142</v>
      </c>
      <c r="M47" s="68"/>
      <c r="N47" s="69">
        <f t="shared" si="2"/>
        <v>90411.529573683525</v>
      </c>
      <c r="O47" s="67"/>
      <c r="P47" s="69">
        <f t="shared" si="6"/>
        <v>90411.529573683525</v>
      </c>
      <c r="Q47" s="69">
        <f t="shared" si="7"/>
        <v>90411.529573683525</v>
      </c>
      <c r="R47" s="67"/>
      <c r="S47" s="68">
        <v>105494</v>
      </c>
      <c r="T47" s="69">
        <f t="shared" si="8"/>
        <v>105494</v>
      </c>
      <c r="U47" s="69">
        <f t="shared" si="3"/>
        <v>0</v>
      </c>
      <c r="V47" s="68"/>
      <c r="W47" s="73">
        <f t="shared" si="9"/>
        <v>105494</v>
      </c>
      <c r="X47" s="74">
        <f t="shared" si="4"/>
        <v>1.1747230274279683</v>
      </c>
    </row>
    <row r="48" spans="1:24" x14ac:dyDescent="0.25">
      <c r="A48" s="65">
        <v>31</v>
      </c>
      <c r="B48" s="28">
        <v>82648000</v>
      </c>
      <c r="C48" s="66" t="s">
        <v>97</v>
      </c>
      <c r="D48" s="67"/>
      <c r="E48" s="68"/>
      <c r="F48" s="68"/>
      <c r="G48" s="68"/>
      <c r="H48" s="67"/>
      <c r="I48" s="70">
        <v>52830</v>
      </c>
      <c r="J48" s="71">
        <v>1.2692150568472125</v>
      </c>
      <c r="K48" s="72">
        <v>0.65568308379209117</v>
      </c>
      <c r="L48" s="72">
        <f t="shared" si="5"/>
        <v>0.51660518858075755</v>
      </c>
      <c r="M48" s="68"/>
      <c r="N48" s="69">
        <f t="shared" si="2"/>
        <v>253177.93082606079</v>
      </c>
      <c r="O48" s="67"/>
      <c r="P48" s="69">
        <f t="shared" si="6"/>
        <v>253177.93082606079</v>
      </c>
      <c r="Q48" s="69">
        <f t="shared" si="7"/>
        <v>253177.93082606079</v>
      </c>
      <c r="R48" s="67"/>
      <c r="S48" s="68">
        <v>170790</v>
      </c>
      <c r="T48" s="69">
        <f t="shared" si="8"/>
        <v>170790</v>
      </c>
      <c r="U48" s="69">
        <f t="shared" si="3"/>
        <v>82387.930826060794</v>
      </c>
      <c r="V48" s="68"/>
      <c r="W48" s="73">
        <f t="shared" si="9"/>
        <v>170790</v>
      </c>
      <c r="X48" s="74">
        <f t="shared" si="4"/>
        <v>0.91195496434880907</v>
      </c>
    </row>
    <row r="49" spans="1:24" x14ac:dyDescent="0.25">
      <c r="A49" s="65">
        <v>32</v>
      </c>
      <c r="B49" s="28">
        <v>82649000</v>
      </c>
      <c r="C49" s="66" t="s">
        <v>98</v>
      </c>
      <c r="D49" s="67"/>
      <c r="E49" s="68"/>
      <c r="F49" s="68"/>
      <c r="G49" s="68"/>
      <c r="H49" s="67"/>
      <c r="I49" s="70">
        <v>35942</v>
      </c>
      <c r="J49" s="71">
        <v>1.1258955163362114</v>
      </c>
      <c r="K49" s="72">
        <v>1.2528651403514104</v>
      </c>
      <c r="L49" s="72">
        <f t="shared" si="5"/>
        <v>1.1127721197686018</v>
      </c>
      <c r="M49" s="68"/>
      <c r="N49" s="69">
        <f t="shared" si="2"/>
        <v>0</v>
      </c>
      <c r="O49" s="67"/>
      <c r="P49" s="69">
        <f t="shared" si="6"/>
        <v>0</v>
      </c>
      <c r="Q49" s="69">
        <f t="shared" si="7"/>
        <v>0</v>
      </c>
      <c r="R49" s="67"/>
      <c r="S49" s="68">
        <v>37454</v>
      </c>
      <c r="T49" s="69">
        <f t="shared" si="8"/>
        <v>37454</v>
      </c>
      <c r="U49" s="69">
        <f t="shared" si="3"/>
        <v>0</v>
      </c>
      <c r="V49" s="68"/>
      <c r="W49" s="73">
        <f t="shared" si="9"/>
        <v>37454</v>
      </c>
      <c r="X49" s="74">
        <f t="shared" si="4"/>
        <v>1.2564310940196366</v>
      </c>
    </row>
    <row r="50" spans="1:24" x14ac:dyDescent="0.25">
      <c r="A50" s="65">
        <v>33</v>
      </c>
      <c r="B50" s="28">
        <v>82651000</v>
      </c>
      <c r="C50" s="66" t="s">
        <v>99</v>
      </c>
      <c r="D50" s="67"/>
      <c r="E50" s="68"/>
      <c r="F50" s="68"/>
      <c r="G50" s="68"/>
      <c r="H50" s="67"/>
      <c r="I50" s="70">
        <v>24317</v>
      </c>
      <c r="J50" s="71">
        <v>1.8546004948653365</v>
      </c>
      <c r="K50" s="72">
        <v>0.69288748827055691</v>
      </c>
      <c r="L50" s="72">
        <f t="shared" si="5"/>
        <v>0.37360471443251059</v>
      </c>
      <c r="M50" s="68"/>
      <c r="N50" s="69">
        <f t="shared" si="2"/>
        <v>211831.87246066323</v>
      </c>
      <c r="O50" s="67"/>
      <c r="P50" s="69">
        <f t="shared" si="6"/>
        <v>211831.87246066323</v>
      </c>
      <c r="Q50" s="69">
        <f t="shared" si="7"/>
        <v>211831.87246066323</v>
      </c>
      <c r="R50" s="67"/>
      <c r="S50" s="68">
        <v>146283</v>
      </c>
      <c r="T50" s="69">
        <f t="shared" si="8"/>
        <v>146283</v>
      </c>
      <c r="U50" s="69">
        <f t="shared" si="3"/>
        <v>65548.872460663231</v>
      </c>
      <c r="V50" s="68"/>
      <c r="W50" s="73">
        <f t="shared" si="9"/>
        <v>146283</v>
      </c>
      <c r="X50" s="74">
        <f t="shared" si="4"/>
        <v>0.87706866204592115</v>
      </c>
    </row>
    <row r="51" spans="1:24" x14ac:dyDescent="0.25">
      <c r="A51" s="65">
        <v>34</v>
      </c>
      <c r="B51" s="28">
        <v>82653000</v>
      </c>
      <c r="C51" s="66" t="s">
        <v>100</v>
      </c>
      <c r="D51" s="67"/>
      <c r="E51" s="68"/>
      <c r="F51" s="68"/>
      <c r="G51" s="68"/>
      <c r="H51" s="67"/>
      <c r="I51" s="70">
        <v>32414</v>
      </c>
      <c r="J51" s="71">
        <v>1.0738533354077373</v>
      </c>
      <c r="K51" s="72">
        <v>0.89882230407293084</v>
      </c>
      <c r="L51" s="72">
        <f t="shared" si="5"/>
        <v>0.83700657663055267</v>
      </c>
      <c r="M51" s="68"/>
      <c r="N51" s="69">
        <f t="shared" si="2"/>
        <v>59576.205927483636</v>
      </c>
      <c r="O51" s="67"/>
      <c r="P51" s="69">
        <f t="shared" si="6"/>
        <v>59576.205927483636</v>
      </c>
      <c r="Q51" s="69">
        <f t="shared" si="7"/>
        <v>59576.205927483636</v>
      </c>
      <c r="R51" s="67"/>
      <c r="S51" s="68">
        <v>154420</v>
      </c>
      <c r="T51" s="69">
        <f t="shared" si="8"/>
        <v>154420</v>
      </c>
      <c r="U51" s="69">
        <f t="shared" si="3"/>
        <v>0</v>
      </c>
      <c r="V51" s="68"/>
      <c r="W51" s="73">
        <f t="shared" si="9"/>
        <v>154420</v>
      </c>
      <c r="X51" s="74">
        <f t="shared" si="4"/>
        <v>1.5255967717199157</v>
      </c>
    </row>
    <row r="52" spans="1:24" x14ac:dyDescent="0.25">
      <c r="A52" s="65">
        <v>35</v>
      </c>
      <c r="B52" s="28">
        <v>82654000</v>
      </c>
      <c r="C52" s="66" t="s">
        <v>101</v>
      </c>
      <c r="D52" s="67"/>
      <c r="E52" s="68"/>
      <c r="F52" s="68"/>
      <c r="G52" s="68"/>
      <c r="H52" s="67"/>
      <c r="I52" s="70">
        <v>178158</v>
      </c>
      <c r="J52" s="71">
        <v>0.87811598604574659</v>
      </c>
      <c r="K52" s="72">
        <v>0.47440730456954544</v>
      </c>
      <c r="L52" s="72">
        <f t="shared" si="5"/>
        <v>0.54025585698064105</v>
      </c>
      <c r="M52" s="68"/>
      <c r="N52" s="69">
        <f t="shared" si="2"/>
        <v>566862.57865923573</v>
      </c>
      <c r="O52" s="67"/>
      <c r="P52" s="69">
        <f t="shared" si="6"/>
        <v>566862.57865923573</v>
      </c>
      <c r="Q52" s="69">
        <f t="shared" si="7"/>
        <v>566862.57865923573</v>
      </c>
      <c r="R52" s="67"/>
      <c r="S52" s="68">
        <v>276663</v>
      </c>
      <c r="T52" s="69">
        <f t="shared" si="8"/>
        <v>276663</v>
      </c>
      <c r="U52" s="69">
        <f t="shared" si="3"/>
        <v>290199.57865923573</v>
      </c>
      <c r="V52" s="68"/>
      <c r="W52" s="73">
        <f t="shared" si="9"/>
        <v>276663</v>
      </c>
      <c r="X52" s="74">
        <f t="shared" si="4"/>
        <v>0.81474726454282331</v>
      </c>
    </row>
    <row r="53" spans="1:24" x14ac:dyDescent="0.25">
      <c r="A53" s="65">
        <v>36</v>
      </c>
      <c r="B53" s="28">
        <v>82655000</v>
      </c>
      <c r="C53" s="66" t="s">
        <v>102</v>
      </c>
      <c r="D53" s="67"/>
      <c r="E53" s="68"/>
      <c r="F53" s="68"/>
      <c r="G53" s="68"/>
      <c r="H53" s="67"/>
      <c r="I53" s="70">
        <v>20490</v>
      </c>
      <c r="J53" s="71">
        <v>1.3928755815526725</v>
      </c>
      <c r="K53" s="72">
        <v>0.69628777066753134</v>
      </c>
      <c r="L53" s="72">
        <f t="shared" si="5"/>
        <v>0.49989229468102403</v>
      </c>
      <c r="M53" s="68"/>
      <c r="N53" s="69">
        <f t="shared" si="2"/>
        <v>110834.72764116299</v>
      </c>
      <c r="O53" s="67"/>
      <c r="P53" s="69">
        <f t="shared" si="6"/>
        <v>110834.72764116299</v>
      </c>
      <c r="Q53" s="69">
        <f t="shared" si="7"/>
        <v>110834.72764116299</v>
      </c>
      <c r="R53" s="67"/>
      <c r="S53" s="68">
        <v>78914</v>
      </c>
      <c r="T53" s="69">
        <f t="shared" si="8"/>
        <v>78914</v>
      </c>
      <c r="U53" s="69">
        <f t="shared" si="3"/>
        <v>31920.727641162986</v>
      </c>
      <c r="V53" s="68"/>
      <c r="W53" s="73">
        <f t="shared" si="9"/>
        <v>78914</v>
      </c>
      <c r="X53" s="74">
        <f t="shared" si="4"/>
        <v>0.92906753476129578</v>
      </c>
    </row>
    <row r="54" spans="1:24" x14ac:dyDescent="0.25">
      <c r="A54" s="65">
        <v>37</v>
      </c>
      <c r="B54" s="28">
        <v>82656000</v>
      </c>
      <c r="C54" s="66" t="s">
        <v>103</v>
      </c>
      <c r="D54" s="67"/>
      <c r="E54" s="68"/>
      <c r="F54" s="68"/>
      <c r="G54" s="68"/>
      <c r="H54" s="67"/>
      <c r="I54" s="70">
        <v>31739</v>
      </c>
      <c r="J54" s="71">
        <v>1.3811471357214415</v>
      </c>
      <c r="K54" s="72">
        <v>1.3947821919001442</v>
      </c>
      <c r="L54" s="72">
        <f t="shared" si="5"/>
        <v>1.0098722690914319</v>
      </c>
      <c r="M54" s="68"/>
      <c r="N54" s="69">
        <f t="shared" si="2"/>
        <v>26207.824640074774</v>
      </c>
      <c r="O54" s="67"/>
      <c r="P54" s="69">
        <f t="shared" si="6"/>
        <v>26207.824640074774</v>
      </c>
      <c r="Q54" s="69">
        <f t="shared" si="7"/>
        <v>26207.824640074774</v>
      </c>
      <c r="R54" s="67"/>
      <c r="S54" s="68">
        <v>100507</v>
      </c>
      <c r="T54" s="69">
        <f t="shared" si="8"/>
        <v>100507</v>
      </c>
      <c r="U54" s="69">
        <f t="shared" si="3"/>
        <v>0</v>
      </c>
      <c r="V54" s="68"/>
      <c r="W54" s="73">
        <f t="shared" si="9"/>
        <v>100507</v>
      </c>
      <c r="X54" s="74">
        <f t="shared" si="4"/>
        <v>1.3657477017535846</v>
      </c>
    </row>
    <row r="55" spans="1:24" x14ac:dyDescent="0.25">
      <c r="A55" s="65">
        <v>38</v>
      </c>
      <c r="B55" s="28">
        <v>82657000</v>
      </c>
      <c r="C55" s="66" t="s">
        <v>104</v>
      </c>
      <c r="D55" s="67"/>
      <c r="E55" s="68"/>
      <c r="F55" s="68"/>
      <c r="G55" s="68"/>
      <c r="H55" s="67"/>
      <c r="I55" s="70">
        <v>27826</v>
      </c>
      <c r="J55" s="71">
        <v>1.6418962764358467</v>
      </c>
      <c r="K55" s="72">
        <v>0.59237003338252336</v>
      </c>
      <c r="L55" s="72">
        <f t="shared" si="5"/>
        <v>0.36078407746219704</v>
      </c>
      <c r="M55" s="68"/>
      <c r="N55" s="69">
        <f t="shared" si="2"/>
        <v>218372.60684783943</v>
      </c>
      <c r="O55" s="67"/>
      <c r="P55" s="69">
        <f t="shared" si="6"/>
        <v>218372.60684783943</v>
      </c>
      <c r="Q55" s="69">
        <f t="shared" si="7"/>
        <v>218372.60684783946</v>
      </c>
      <c r="R55" s="67"/>
      <c r="S55" s="68">
        <v>101673</v>
      </c>
      <c r="T55" s="69">
        <f t="shared" si="8"/>
        <v>101673</v>
      </c>
      <c r="U55" s="69">
        <f t="shared" si="3"/>
        <v>116699.60684783946</v>
      </c>
      <c r="V55" s="68"/>
      <c r="W55" s="73">
        <f t="shared" si="9"/>
        <v>101673</v>
      </c>
      <c r="X55" s="74">
        <f t="shared" si="4"/>
        <v>0.70620132881218844</v>
      </c>
    </row>
    <row r="56" spans="1:24" x14ac:dyDescent="0.25">
      <c r="A56" s="65">
        <v>39</v>
      </c>
      <c r="B56" s="28">
        <v>82658000</v>
      </c>
      <c r="C56" s="66" t="s">
        <v>105</v>
      </c>
      <c r="D56" s="67"/>
      <c r="E56" s="68"/>
      <c r="F56" s="68"/>
      <c r="G56" s="68"/>
      <c r="H56" s="67"/>
      <c r="I56" s="70">
        <v>13003</v>
      </c>
      <c r="J56" s="71">
        <v>2.5658253611115729</v>
      </c>
      <c r="K56" s="72">
        <v>1.1018850966331954</v>
      </c>
      <c r="L56" s="72">
        <f t="shared" si="5"/>
        <v>0.42944664642173236</v>
      </c>
      <c r="M56" s="68"/>
      <c r="N56" s="69">
        <f t="shared" si="2"/>
        <v>144708.58558664701</v>
      </c>
      <c r="O56" s="67"/>
      <c r="P56" s="69">
        <f t="shared" si="6"/>
        <v>144708.58558664701</v>
      </c>
      <c r="Q56" s="69">
        <f t="shared" si="7"/>
        <v>144708.58558664701</v>
      </c>
      <c r="R56" s="67"/>
      <c r="S56" s="68">
        <v>74114</v>
      </c>
      <c r="T56" s="69">
        <f t="shared" si="8"/>
        <v>74114</v>
      </c>
      <c r="U56" s="69">
        <f t="shared" si="3"/>
        <v>70594.585586647008</v>
      </c>
      <c r="V56" s="68"/>
      <c r="W56" s="73">
        <f t="shared" si="9"/>
        <v>74114</v>
      </c>
      <c r="X56" s="74">
        <f t="shared" si="4"/>
        <v>0.77424444288080985</v>
      </c>
    </row>
    <row r="57" spans="1:24" x14ac:dyDescent="0.25">
      <c r="A57" s="65">
        <v>40</v>
      </c>
      <c r="B57" s="28">
        <v>82659000</v>
      </c>
      <c r="C57" s="66" t="s">
        <v>106</v>
      </c>
      <c r="D57" s="67"/>
      <c r="E57" s="68"/>
      <c r="F57" s="68"/>
      <c r="G57" s="68"/>
      <c r="H57" s="67"/>
      <c r="I57" s="70">
        <v>14563</v>
      </c>
      <c r="J57" s="71">
        <v>1.9577869316488354</v>
      </c>
      <c r="K57" s="72">
        <v>0.75088114131207906</v>
      </c>
      <c r="L57" s="72">
        <f t="shared" si="5"/>
        <v>0.38353567958475021</v>
      </c>
      <c r="M57" s="68"/>
      <c r="N57" s="69">
        <f t="shared" si="2"/>
        <v>132096.34509356919</v>
      </c>
      <c r="O57" s="67"/>
      <c r="P57" s="69">
        <f t="shared" si="6"/>
        <v>132096.34509356919</v>
      </c>
      <c r="Q57" s="69">
        <f t="shared" si="7"/>
        <v>132096.34509356919</v>
      </c>
      <c r="R57" s="67"/>
      <c r="S57" s="68">
        <v>78510</v>
      </c>
      <c r="T57" s="69">
        <f t="shared" si="8"/>
        <v>78510</v>
      </c>
      <c r="U57" s="69">
        <f t="shared" si="3"/>
        <v>53586.345093569194</v>
      </c>
      <c r="V57" s="68"/>
      <c r="W57" s="73">
        <f t="shared" si="9"/>
        <v>78510</v>
      </c>
      <c r="X57" s="74">
        <f t="shared" si="4"/>
        <v>0.81094460499672083</v>
      </c>
    </row>
    <row r="58" spans="1:24" x14ac:dyDescent="0.25">
      <c r="A58" s="65">
        <v>41</v>
      </c>
      <c r="B58" s="28">
        <v>82646000</v>
      </c>
      <c r="C58" s="66" t="s">
        <v>107</v>
      </c>
      <c r="D58" s="67"/>
      <c r="E58" s="68"/>
      <c r="F58" s="68"/>
      <c r="G58" s="68"/>
      <c r="H58" s="67"/>
      <c r="I58" s="70">
        <v>31482</v>
      </c>
      <c r="J58" s="71">
        <v>1.3412446848567963</v>
      </c>
      <c r="K58" s="72">
        <v>0.80376072096972961</v>
      </c>
      <c r="L58" s="72">
        <f t="shared" si="5"/>
        <v>0.59926479489128159</v>
      </c>
      <c r="M58" s="68"/>
      <c r="N58" s="69">
        <f t="shared" si="2"/>
        <v>136946.92408839474</v>
      </c>
      <c r="O58" s="67"/>
      <c r="P58" s="69">
        <f t="shared" si="6"/>
        <v>136946.92408839474</v>
      </c>
      <c r="Q58" s="69">
        <f t="shared" si="7"/>
        <v>136946.92408839474</v>
      </c>
      <c r="R58" s="67"/>
      <c r="S58" s="68">
        <v>108782</v>
      </c>
      <c r="T58" s="69">
        <f t="shared" si="8"/>
        <v>108782</v>
      </c>
      <c r="U58" s="69">
        <f t="shared" si="3"/>
        <v>28164.924088394735</v>
      </c>
      <c r="V58" s="68"/>
      <c r="W58" s="73">
        <f t="shared" si="9"/>
        <v>108782</v>
      </c>
      <c r="X58" s="74">
        <f t="shared" si="4"/>
        <v>0.99913734767682605</v>
      </c>
    </row>
    <row r="59" spans="1:24" x14ac:dyDescent="0.25">
      <c r="A59" s="65">
        <v>42</v>
      </c>
      <c r="B59" s="28">
        <v>82660000</v>
      </c>
      <c r="C59" s="66" t="s">
        <v>108</v>
      </c>
      <c r="D59" s="67"/>
      <c r="E59" s="68"/>
      <c r="F59" s="68"/>
      <c r="G59" s="68"/>
      <c r="H59" s="67"/>
      <c r="I59" s="70">
        <v>8728</v>
      </c>
      <c r="J59" s="71">
        <v>2.2547755951492849</v>
      </c>
      <c r="K59" s="72">
        <v>4.2449498705470677E-2</v>
      </c>
      <c r="L59" s="72">
        <f t="shared" si="5"/>
        <v>1.8826484904658623E-2</v>
      </c>
      <c r="M59" s="68"/>
      <c r="N59" s="69">
        <f t="shared" si="2"/>
        <v>137419.81544868165</v>
      </c>
      <c r="O59" s="67"/>
      <c r="P59" s="69">
        <f t="shared" si="6"/>
        <v>137419.81544868165</v>
      </c>
      <c r="Q59" s="69">
        <f t="shared" si="7"/>
        <v>137419.81544868165</v>
      </c>
      <c r="R59" s="67"/>
      <c r="S59" s="68">
        <v>95137</v>
      </c>
      <c r="T59" s="69">
        <f t="shared" si="8"/>
        <v>95137</v>
      </c>
      <c r="U59" s="69">
        <f t="shared" si="3"/>
        <v>42282.815448681649</v>
      </c>
      <c r="V59" s="68"/>
      <c r="W59" s="73">
        <f t="shared" si="9"/>
        <v>95137</v>
      </c>
      <c r="X59" s="74">
        <f t="shared" si="4"/>
        <v>0.76918060906658048</v>
      </c>
    </row>
    <row r="60" spans="1:24" x14ac:dyDescent="0.25">
      <c r="A60" s="65">
        <v>43</v>
      </c>
      <c r="B60" s="65">
        <v>82701000</v>
      </c>
      <c r="C60" s="66" t="s">
        <v>109</v>
      </c>
      <c r="D60" s="67"/>
      <c r="E60" s="68"/>
      <c r="F60" s="68"/>
      <c r="G60" s="68"/>
      <c r="H60" s="67"/>
      <c r="I60" s="70">
        <v>763940</v>
      </c>
      <c r="J60" s="71">
        <v>0.79282436173318915</v>
      </c>
      <c r="K60" s="72">
        <v>1.465143706302884</v>
      </c>
      <c r="L60" s="72">
        <f t="shared" si="5"/>
        <v>1.8480054057621806</v>
      </c>
      <c r="M60" s="68"/>
      <c r="N60" s="69">
        <f t="shared" si="2"/>
        <v>0</v>
      </c>
      <c r="O60" s="67"/>
      <c r="P60" s="69">
        <f t="shared" si="6"/>
        <v>0</v>
      </c>
      <c r="Q60" s="69">
        <f t="shared" si="7"/>
        <v>0</v>
      </c>
      <c r="R60" s="67"/>
      <c r="S60" s="68"/>
      <c r="T60" s="69">
        <f t="shared" si="8"/>
        <v>0</v>
      </c>
      <c r="U60" s="69">
        <f t="shared" si="3"/>
        <v>0</v>
      </c>
      <c r="V60" s="68"/>
      <c r="W60" s="73">
        <f t="shared" si="9"/>
        <v>0</v>
      </c>
      <c r="X60" s="74">
        <f t="shared" si="4"/>
        <v>1.8480054057621806</v>
      </c>
    </row>
    <row r="61" spans="1:24" x14ac:dyDescent="0.25">
      <c r="A61" s="65">
        <v>44</v>
      </c>
      <c r="B61" s="28">
        <v>82710000</v>
      </c>
      <c r="C61" s="66" t="s">
        <v>110</v>
      </c>
      <c r="D61" s="67"/>
      <c r="E61" s="68"/>
      <c r="F61" s="68"/>
      <c r="G61" s="68"/>
      <c r="H61" s="67"/>
      <c r="I61" s="70">
        <v>128141</v>
      </c>
      <c r="J61" s="71">
        <v>0.8751943239241653</v>
      </c>
      <c r="K61" s="72">
        <v>0.99512250165146354</v>
      </c>
      <c r="L61" s="72">
        <f t="shared" si="5"/>
        <v>1.1370303422325325</v>
      </c>
      <c r="M61" s="68"/>
      <c r="N61" s="69">
        <f t="shared" si="2"/>
        <v>0</v>
      </c>
      <c r="O61" s="67"/>
      <c r="P61" s="69">
        <f t="shared" si="6"/>
        <v>0</v>
      </c>
      <c r="Q61" s="69">
        <f t="shared" si="7"/>
        <v>0</v>
      </c>
      <c r="R61" s="67"/>
      <c r="S61" s="68">
        <v>0</v>
      </c>
      <c r="T61" s="69">
        <f t="shared" si="8"/>
        <v>0</v>
      </c>
      <c r="U61" s="69">
        <f t="shared" si="3"/>
        <v>0</v>
      </c>
      <c r="V61" s="68"/>
      <c r="W61" s="73">
        <f t="shared" si="9"/>
        <v>0</v>
      </c>
      <c r="X61" s="74">
        <f t="shared" si="4"/>
        <v>1.1370303422325325</v>
      </c>
    </row>
    <row r="62" spans="1:24" x14ac:dyDescent="0.25">
      <c r="A62" s="65">
        <v>45</v>
      </c>
      <c r="B62" s="28">
        <v>82705000</v>
      </c>
      <c r="C62" s="66" t="s">
        <v>111</v>
      </c>
      <c r="D62" s="67"/>
      <c r="E62" s="68"/>
      <c r="F62" s="68"/>
      <c r="G62" s="68"/>
      <c r="H62" s="67"/>
      <c r="I62" s="70">
        <v>70190</v>
      </c>
      <c r="J62" s="71">
        <v>1.0266626343687886</v>
      </c>
      <c r="K62" s="72">
        <v>1.2752741863053132</v>
      </c>
      <c r="L62" s="72">
        <f t="shared" si="5"/>
        <v>1.2421550601083049</v>
      </c>
      <c r="M62" s="68"/>
      <c r="N62" s="69">
        <f t="shared" si="2"/>
        <v>0</v>
      </c>
      <c r="O62" s="67"/>
      <c r="P62" s="69">
        <f t="shared" si="6"/>
        <v>0</v>
      </c>
      <c r="Q62" s="69">
        <f t="shared" si="7"/>
        <v>0</v>
      </c>
      <c r="R62" s="67"/>
      <c r="S62" s="68">
        <v>139310</v>
      </c>
      <c r="T62" s="69">
        <f t="shared" si="8"/>
        <v>139310</v>
      </c>
      <c r="U62" s="69">
        <f t="shared" si="3"/>
        <v>0</v>
      </c>
      <c r="V62" s="68"/>
      <c r="W62" s="73">
        <f t="shared" si="9"/>
        <v>139310</v>
      </c>
      <c r="X62" s="74">
        <f t="shared" si="4"/>
        <v>1.5422192562887407</v>
      </c>
    </row>
    <row r="63" spans="1:24" x14ac:dyDescent="0.25">
      <c r="A63" s="65">
        <v>46</v>
      </c>
      <c r="B63" s="28">
        <v>82735000</v>
      </c>
      <c r="C63" s="66" t="s">
        <v>112</v>
      </c>
      <c r="D63" s="67"/>
      <c r="E63" s="68"/>
      <c r="F63" s="68"/>
      <c r="G63" s="68"/>
      <c r="H63" s="67"/>
      <c r="I63" s="70">
        <v>161114</v>
      </c>
      <c r="J63" s="71">
        <v>1.0201835616778578</v>
      </c>
      <c r="K63" s="72">
        <v>0.57902943918850547</v>
      </c>
      <c r="L63" s="72">
        <f t="shared" si="5"/>
        <v>0.56757377881701732</v>
      </c>
      <c r="M63" s="68"/>
      <c r="N63" s="69">
        <f t="shared" si="2"/>
        <v>566640.73036951234</v>
      </c>
      <c r="O63" s="67"/>
      <c r="P63" s="69">
        <f t="shared" si="6"/>
        <v>566640.73036951234</v>
      </c>
      <c r="Q63" s="69">
        <f t="shared" si="7"/>
        <v>566640.73036951234</v>
      </c>
      <c r="R63" s="67"/>
      <c r="S63" s="68">
        <v>280871</v>
      </c>
      <c r="T63" s="69">
        <f t="shared" si="8"/>
        <v>280871</v>
      </c>
      <c r="U63" s="69">
        <f t="shared" si="3"/>
        <v>285769.73036951234</v>
      </c>
      <c r="V63" s="68"/>
      <c r="W63" s="73">
        <f t="shared" si="9"/>
        <v>280871</v>
      </c>
      <c r="X63" s="74">
        <f t="shared" si="4"/>
        <v>0.83280838256674605</v>
      </c>
    </row>
    <row r="64" spans="1:24" x14ac:dyDescent="0.25">
      <c r="A64" s="65">
        <v>47</v>
      </c>
      <c r="B64" s="28">
        <v>82720000</v>
      </c>
      <c r="C64" s="66" t="s">
        <v>113</v>
      </c>
      <c r="D64" s="67"/>
      <c r="E64" s="68"/>
      <c r="F64" s="68"/>
      <c r="G64" s="68"/>
      <c r="H64" s="67"/>
      <c r="I64" s="70">
        <v>133105</v>
      </c>
      <c r="J64" s="71">
        <v>0.88142646586554607</v>
      </c>
      <c r="K64" s="72">
        <v>1.6202389263549595</v>
      </c>
      <c r="L64" s="72">
        <f t="shared" si="5"/>
        <v>1.838200903990229</v>
      </c>
      <c r="M64" s="68"/>
      <c r="N64" s="69">
        <f t="shared" si="2"/>
        <v>0</v>
      </c>
      <c r="O64" s="67"/>
      <c r="P64" s="69">
        <f t="shared" si="6"/>
        <v>0</v>
      </c>
      <c r="Q64" s="69">
        <f t="shared" si="7"/>
        <v>0</v>
      </c>
      <c r="R64" s="67"/>
      <c r="S64" s="68">
        <v>0</v>
      </c>
      <c r="T64" s="69">
        <f t="shared" si="8"/>
        <v>0</v>
      </c>
      <c r="U64" s="69">
        <f t="shared" si="3"/>
        <v>0</v>
      </c>
      <c r="V64" s="68"/>
      <c r="W64" s="73">
        <f t="shared" si="9"/>
        <v>0</v>
      </c>
      <c r="X64" s="74">
        <f t="shared" si="4"/>
        <v>1.838200903990229</v>
      </c>
    </row>
    <row r="65" spans="1:24" x14ac:dyDescent="0.25">
      <c r="A65" s="65">
        <v>48</v>
      </c>
      <c r="B65" s="28">
        <v>82730000</v>
      </c>
      <c r="C65" s="66" t="s">
        <v>114</v>
      </c>
      <c r="D65" s="67"/>
      <c r="E65" s="68"/>
      <c r="F65" s="68"/>
      <c r="G65" s="68"/>
      <c r="H65" s="67"/>
      <c r="I65" s="70">
        <v>53686</v>
      </c>
      <c r="J65" s="71">
        <v>1.0005979822485893</v>
      </c>
      <c r="K65" s="72">
        <v>1.2210775626272363</v>
      </c>
      <c r="L65" s="72">
        <f t="shared" si="5"/>
        <v>1.2203478162959867</v>
      </c>
      <c r="M65" s="68"/>
      <c r="N65" s="69">
        <f t="shared" si="2"/>
        <v>0</v>
      </c>
      <c r="O65" s="67"/>
      <c r="P65" s="69">
        <f t="shared" si="6"/>
        <v>0</v>
      </c>
      <c r="Q65" s="69">
        <f t="shared" si="7"/>
        <v>0</v>
      </c>
      <c r="R65" s="67"/>
      <c r="S65" s="68">
        <v>75781</v>
      </c>
      <c r="T65" s="69">
        <f t="shared" si="8"/>
        <v>75781</v>
      </c>
      <c r="U65" s="69">
        <f t="shared" si="3"/>
        <v>0</v>
      </c>
      <c r="V65" s="68"/>
      <c r="W65" s="73">
        <f t="shared" si="9"/>
        <v>75781</v>
      </c>
      <c r="X65" s="74">
        <f t="shared" si="4"/>
        <v>1.439312738188947</v>
      </c>
    </row>
    <row r="66" spans="1:24" x14ac:dyDescent="0.25">
      <c r="A66" s="65">
        <v>49</v>
      </c>
      <c r="B66" s="28">
        <v>82725000</v>
      </c>
      <c r="C66" s="66" t="s">
        <v>115</v>
      </c>
      <c r="D66" s="67"/>
      <c r="E66" s="68"/>
      <c r="F66" s="68"/>
      <c r="G66" s="68"/>
      <c r="H66" s="67"/>
      <c r="I66" s="70">
        <v>50887</v>
      </c>
      <c r="J66" s="71">
        <v>1.0447054267600737</v>
      </c>
      <c r="K66" s="72">
        <v>0.97308332635599293</v>
      </c>
      <c r="L66" s="72">
        <f t="shared" si="5"/>
        <v>0.93144277940031273</v>
      </c>
      <c r="M66" s="68"/>
      <c r="N66" s="69">
        <f t="shared" si="2"/>
        <v>58645.687597170538</v>
      </c>
      <c r="O66" s="67"/>
      <c r="P66" s="69">
        <f t="shared" si="6"/>
        <v>58645.687597170538</v>
      </c>
      <c r="Q66" s="69">
        <f t="shared" si="7"/>
        <v>58645.687597170545</v>
      </c>
      <c r="R66" s="67"/>
      <c r="S66" s="68">
        <v>131560</v>
      </c>
      <c r="T66" s="69">
        <f t="shared" si="8"/>
        <v>131560</v>
      </c>
      <c r="U66" s="69">
        <f t="shared" si="3"/>
        <v>0</v>
      </c>
      <c r="V66" s="68"/>
      <c r="W66" s="73">
        <f t="shared" si="9"/>
        <v>131560</v>
      </c>
      <c r="X66" s="74">
        <f t="shared" si="4"/>
        <v>1.3155549345048199</v>
      </c>
    </row>
    <row r="67" spans="1:24" x14ac:dyDescent="0.25">
      <c r="A67" s="65">
        <v>50</v>
      </c>
      <c r="B67" s="28">
        <v>82715000</v>
      </c>
      <c r="C67" s="66" t="s">
        <v>116</v>
      </c>
      <c r="D67" s="67"/>
      <c r="E67" s="68"/>
      <c r="F67" s="68"/>
      <c r="G67" s="68"/>
      <c r="H67" s="67"/>
      <c r="I67" s="70">
        <v>59275</v>
      </c>
      <c r="J67" s="71">
        <v>0.99535488277894291</v>
      </c>
      <c r="K67" s="72">
        <v>0.73291271415432646</v>
      </c>
      <c r="L67" s="72">
        <f t="shared" si="5"/>
        <v>0.7363330675669153</v>
      </c>
      <c r="M67" s="68"/>
      <c r="N67" s="69">
        <f t="shared" si="2"/>
        <v>139249.66119414367</v>
      </c>
      <c r="O67" s="67"/>
      <c r="P67" s="69">
        <f t="shared" si="6"/>
        <v>139249.66119414367</v>
      </c>
      <c r="Q67" s="69">
        <f t="shared" si="7"/>
        <v>139249.66119414367</v>
      </c>
      <c r="R67" s="67"/>
      <c r="S67" s="68">
        <v>143579</v>
      </c>
      <c r="T67" s="69">
        <f t="shared" si="8"/>
        <v>143579</v>
      </c>
      <c r="U67" s="69">
        <f t="shared" si="3"/>
        <v>0</v>
      </c>
      <c r="V67" s="68"/>
      <c r="W67" s="73">
        <f t="shared" si="9"/>
        <v>143579</v>
      </c>
      <c r="X67" s="74">
        <f t="shared" si="4"/>
        <v>1.1140585589481677</v>
      </c>
    </row>
    <row r="68" spans="1:24" x14ac:dyDescent="0.25">
      <c r="A68" s="65">
        <v>51</v>
      </c>
      <c r="B68" s="28">
        <v>82738000</v>
      </c>
      <c r="C68" s="66" t="s">
        <v>117</v>
      </c>
      <c r="D68" s="67"/>
      <c r="E68" s="68"/>
      <c r="F68" s="68"/>
      <c r="G68" s="68"/>
      <c r="H68" s="67"/>
      <c r="I68" s="70">
        <v>10700</v>
      </c>
      <c r="J68" s="71">
        <v>1.7301162448860132</v>
      </c>
      <c r="K68" s="72">
        <v>0.86114099249324927</v>
      </c>
      <c r="L68" s="72">
        <f t="shared" si="5"/>
        <v>0.49773591516677806</v>
      </c>
      <c r="M68" s="68"/>
      <c r="N68" s="69">
        <f t="shared" si="2"/>
        <v>72149.198991683123</v>
      </c>
      <c r="O68" s="67"/>
      <c r="P68" s="69">
        <f t="shared" si="6"/>
        <v>72149.198991683123</v>
      </c>
      <c r="Q68" s="69">
        <f t="shared" si="7"/>
        <v>72149.198991683123</v>
      </c>
      <c r="R68" s="67"/>
      <c r="S68" s="68">
        <v>101770</v>
      </c>
      <c r="T68" s="69">
        <f t="shared" si="8"/>
        <v>101770</v>
      </c>
      <c r="U68" s="69">
        <f t="shared" si="3"/>
        <v>0</v>
      </c>
      <c r="V68" s="68"/>
      <c r="W68" s="73">
        <f t="shared" si="9"/>
        <v>101770</v>
      </c>
      <c r="X68" s="74">
        <f t="shared" si="4"/>
        <v>1.351023835228145</v>
      </c>
    </row>
    <row r="69" spans="1:24" x14ac:dyDescent="0.25">
      <c r="A69" s="65">
        <v>52</v>
      </c>
      <c r="B69" s="28">
        <v>82708000</v>
      </c>
      <c r="C69" s="66" t="s">
        <v>118</v>
      </c>
      <c r="D69" s="67"/>
      <c r="E69" s="68"/>
      <c r="F69" s="68"/>
      <c r="G69" s="68"/>
      <c r="H69" s="67"/>
      <c r="I69" s="70">
        <v>32673</v>
      </c>
      <c r="J69" s="71">
        <v>1.1196595342323949</v>
      </c>
      <c r="K69" s="72">
        <v>0.70220574694753046</v>
      </c>
      <c r="L69" s="72">
        <f t="shared" si="5"/>
        <v>0.62716006560774895</v>
      </c>
      <c r="M69" s="68"/>
      <c r="N69" s="69">
        <f t="shared" si="2"/>
        <v>112072.4306979968</v>
      </c>
      <c r="O69" s="67"/>
      <c r="P69" s="69">
        <f t="shared" si="6"/>
        <v>112072.4306979968</v>
      </c>
      <c r="Q69" s="69">
        <f t="shared" si="7"/>
        <v>112072.43069799678</v>
      </c>
      <c r="R69" s="67"/>
      <c r="S69" s="68">
        <v>131746</v>
      </c>
      <c r="T69" s="69">
        <f t="shared" si="8"/>
        <v>131746</v>
      </c>
      <c r="U69" s="69">
        <f t="shared" si="3"/>
        <v>0</v>
      </c>
      <c r="V69" s="68"/>
      <c r="W69" s="73">
        <f t="shared" si="9"/>
        <v>131746</v>
      </c>
      <c r="X69" s="74">
        <f t="shared" si="4"/>
        <v>1.1861414274692548</v>
      </c>
    </row>
    <row r="70" spans="1:24" x14ac:dyDescent="0.25">
      <c r="I70" s="81"/>
    </row>
    <row r="72" spans="1:24" x14ac:dyDescent="0.25">
      <c r="A72" s="79"/>
      <c r="B72" s="79"/>
    </row>
    <row r="73" spans="1:24" x14ac:dyDescent="0.25">
      <c r="A73" s="79"/>
      <c r="B73" s="7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96AE0-5881-4A70-8841-B24E3597F662}">
  <dimension ref="A1:T73"/>
  <sheetViews>
    <sheetView workbookViewId="0">
      <selection activeCell="C22" sqref="C22"/>
    </sheetView>
  </sheetViews>
  <sheetFormatPr defaultRowHeight="15" x14ac:dyDescent="0.25"/>
  <cols>
    <col min="1" max="1" width="4.28515625" style="78" bestFit="1" customWidth="1"/>
    <col min="2" max="2" width="9" style="78" bestFit="1" customWidth="1"/>
    <col min="3" max="3" width="16.140625" style="79" customWidth="1"/>
    <col min="4" max="4" width="13.140625" style="78" customWidth="1"/>
    <col min="5" max="7" width="15.7109375" style="80" customWidth="1"/>
    <col min="8" max="8" width="13.140625" style="78" customWidth="1"/>
    <col min="9" max="9" width="13.42578125" style="78" customWidth="1"/>
    <col min="10" max="10" width="13.140625" style="78" customWidth="1"/>
    <col min="11" max="14" width="15.7109375" style="80" customWidth="1"/>
    <col min="15" max="15" width="13.140625" style="78" customWidth="1"/>
    <col min="16" max="17" width="15.7109375" style="80" customWidth="1"/>
    <col min="18" max="18" width="13.140625" style="78" customWidth="1"/>
    <col min="19" max="19" width="17" style="82" customWidth="1"/>
    <col min="20" max="20" width="14.42578125" style="80" customWidth="1"/>
  </cols>
  <sheetData>
    <row r="1" spans="1:20" ht="18.75" x14ac:dyDescent="0.3">
      <c r="A1" s="1"/>
      <c r="B1" s="1"/>
      <c r="C1" s="2"/>
      <c r="D1" s="6"/>
      <c r="E1" s="4"/>
      <c r="F1" s="7"/>
      <c r="G1" s="5"/>
      <c r="H1" s="6"/>
      <c r="I1" s="8"/>
      <c r="J1" s="9"/>
      <c r="K1" s="7"/>
      <c r="L1" s="7"/>
      <c r="M1" s="7"/>
      <c r="N1" s="5"/>
      <c r="O1" s="6"/>
      <c r="P1" s="4"/>
      <c r="Q1" s="5"/>
      <c r="R1" s="10"/>
      <c r="S1" s="11"/>
      <c r="T1" s="11"/>
    </row>
    <row r="2" spans="1:20" ht="102" x14ac:dyDescent="0.25">
      <c r="A2" s="12" t="s">
        <v>0</v>
      </c>
      <c r="B2" s="12" t="s">
        <v>1</v>
      </c>
      <c r="C2" s="12" t="s">
        <v>2</v>
      </c>
      <c r="D2" s="3" t="s">
        <v>6</v>
      </c>
      <c r="E2" s="14" t="s">
        <v>7</v>
      </c>
      <c r="F2" s="14" t="s">
        <v>8</v>
      </c>
      <c r="G2" s="15" t="s">
        <v>7</v>
      </c>
      <c r="H2" s="10" t="s">
        <v>9</v>
      </c>
      <c r="I2" s="16" t="s">
        <v>10</v>
      </c>
      <c r="J2" s="17" t="s">
        <v>11</v>
      </c>
      <c r="K2" s="14" t="s">
        <v>12</v>
      </c>
      <c r="L2" s="14" t="s">
        <v>13</v>
      </c>
      <c r="M2" s="14" t="s">
        <v>14</v>
      </c>
      <c r="N2" s="15" t="s">
        <v>15</v>
      </c>
      <c r="O2" s="13" t="s">
        <v>16</v>
      </c>
      <c r="P2" s="14" t="str">
        <f>"Объем средств, необходимый для выравнивания до уровня БО, равного " &amp; ROUND($G$17,4)</f>
        <v>Объем средств, необходимый для выравнивания до уровня БО, равного 1,1066</v>
      </c>
      <c r="Q2" s="15" t="s">
        <v>17</v>
      </c>
      <c r="R2" s="13" t="s">
        <v>18</v>
      </c>
      <c r="S2" s="19" t="s">
        <v>9</v>
      </c>
      <c r="T2" s="19" t="s">
        <v>27</v>
      </c>
    </row>
    <row r="3" spans="1:20" ht="15.75" x14ac:dyDescent="0.25">
      <c r="A3" s="20"/>
      <c r="B3" s="20"/>
      <c r="C3" s="20" t="s">
        <v>28</v>
      </c>
      <c r="D3" s="21"/>
      <c r="E3" s="22" t="s">
        <v>131</v>
      </c>
      <c r="F3" s="22" t="s">
        <v>132</v>
      </c>
      <c r="G3" s="22" t="s">
        <v>133</v>
      </c>
      <c r="H3" s="21"/>
      <c r="I3" s="22" t="s">
        <v>32</v>
      </c>
      <c r="J3" s="23" t="s">
        <v>33</v>
      </c>
      <c r="K3" s="24" t="s">
        <v>34</v>
      </c>
      <c r="L3" s="24" t="s">
        <v>35</v>
      </c>
      <c r="M3" s="25" t="s">
        <v>36</v>
      </c>
      <c r="N3" s="25" t="s">
        <v>37</v>
      </c>
      <c r="O3" s="21"/>
      <c r="P3" s="25" t="s">
        <v>38</v>
      </c>
      <c r="Q3" s="25" t="s">
        <v>134</v>
      </c>
      <c r="R3" s="26"/>
      <c r="S3" s="27" t="s">
        <v>135</v>
      </c>
      <c r="T3" s="25" t="s">
        <v>46</v>
      </c>
    </row>
    <row r="4" spans="1:20" x14ac:dyDescent="0.25">
      <c r="A4" s="28"/>
      <c r="B4" s="28"/>
      <c r="C4" s="28"/>
      <c r="D4" s="29"/>
      <c r="E4" s="28"/>
      <c r="F4" s="28"/>
      <c r="G4" s="28"/>
      <c r="H4" s="29"/>
      <c r="I4" s="30"/>
      <c r="J4" s="28"/>
      <c r="K4" s="28"/>
      <c r="L4" s="28"/>
      <c r="M4" s="28"/>
      <c r="N4" s="28"/>
      <c r="O4" s="29"/>
      <c r="P4" s="28"/>
      <c r="Q4" s="28"/>
      <c r="R4" s="29"/>
      <c r="S4" s="2"/>
      <c r="T4" s="31"/>
    </row>
    <row r="5" spans="1:20" x14ac:dyDescent="0.25">
      <c r="A5" s="32"/>
      <c r="B5" s="32"/>
      <c r="C5" s="32"/>
      <c r="D5" s="29"/>
      <c r="E5" s="33"/>
      <c r="F5" s="33"/>
      <c r="G5" s="33"/>
      <c r="H5" s="29"/>
      <c r="I5" s="34"/>
      <c r="J5" s="33"/>
      <c r="K5" s="33"/>
      <c r="L5" s="33"/>
      <c r="M5" s="33"/>
      <c r="N5" s="33"/>
      <c r="O5" s="29"/>
      <c r="P5" s="33"/>
      <c r="Q5" s="33"/>
      <c r="R5" s="29"/>
      <c r="S5" s="35"/>
      <c r="T5" s="36"/>
    </row>
    <row r="6" spans="1:20" x14ac:dyDescent="0.25">
      <c r="A6" s="37"/>
      <c r="B6" s="37"/>
      <c r="C6" s="38" t="s">
        <v>47</v>
      </c>
      <c r="D6" s="29"/>
      <c r="E6" s="39"/>
      <c r="F6" s="39"/>
      <c r="G6" s="39"/>
      <c r="H6" s="29"/>
      <c r="I6" s="40" t="s">
        <v>49</v>
      </c>
      <c r="J6" s="40" t="s">
        <v>50</v>
      </c>
      <c r="K6" s="40" t="s">
        <v>51</v>
      </c>
      <c r="L6" s="40"/>
      <c r="M6" s="39"/>
      <c r="N6" s="40"/>
      <c r="O6" s="29"/>
      <c r="P6" s="40"/>
      <c r="Q6" s="40"/>
      <c r="R6" s="29"/>
      <c r="S6" s="41"/>
      <c r="T6" s="40"/>
    </row>
    <row r="7" spans="1:20" x14ac:dyDescent="0.25">
      <c r="A7" s="42"/>
      <c r="B7" s="42"/>
      <c r="C7" s="43" t="s">
        <v>53</v>
      </c>
      <c r="D7" s="44"/>
      <c r="E7" s="45" t="s">
        <v>54</v>
      </c>
      <c r="F7" s="45" t="s">
        <v>54</v>
      </c>
      <c r="G7" s="45" t="s">
        <v>54</v>
      </c>
      <c r="H7" s="44"/>
      <c r="I7" s="45" t="s">
        <v>55</v>
      </c>
      <c r="J7" s="45"/>
      <c r="K7" s="45"/>
      <c r="L7" s="45"/>
      <c r="M7" s="45" t="s">
        <v>56</v>
      </c>
      <c r="N7" s="45" t="s">
        <v>56</v>
      </c>
      <c r="O7" s="44"/>
      <c r="P7" s="45" t="s">
        <v>56</v>
      </c>
      <c r="Q7" s="45" t="s">
        <v>56</v>
      </c>
      <c r="R7" s="44"/>
      <c r="S7" s="46" t="s">
        <v>56</v>
      </c>
      <c r="T7" s="45"/>
    </row>
    <row r="8" spans="1:20" x14ac:dyDescent="0.25">
      <c r="A8" s="42"/>
      <c r="B8" s="42"/>
      <c r="C8" s="43" t="s">
        <v>57</v>
      </c>
      <c r="D8" s="47"/>
      <c r="E8" s="48">
        <v>2024</v>
      </c>
      <c r="F8" s="48" t="s">
        <v>136</v>
      </c>
      <c r="G8" s="48">
        <v>2027</v>
      </c>
      <c r="H8" s="47"/>
      <c r="I8" s="49" t="s">
        <v>129</v>
      </c>
      <c r="J8" s="49">
        <v>2027</v>
      </c>
      <c r="K8" s="49">
        <v>2027</v>
      </c>
      <c r="L8" s="49"/>
      <c r="M8" s="48"/>
      <c r="N8" s="49"/>
      <c r="O8" s="47"/>
      <c r="P8" s="49"/>
      <c r="Q8" s="49"/>
      <c r="R8" s="47"/>
      <c r="S8" s="48">
        <v>2028</v>
      </c>
      <c r="T8" s="48">
        <v>2028</v>
      </c>
    </row>
    <row r="9" spans="1:20" x14ac:dyDescent="0.25">
      <c r="A9" s="42"/>
      <c r="B9" s="42"/>
      <c r="C9" s="50" t="s">
        <v>61</v>
      </c>
      <c r="D9" s="44"/>
      <c r="E9" s="49"/>
      <c r="F9" s="49"/>
      <c r="G9" s="49"/>
      <c r="H9" s="44"/>
      <c r="I9" s="49"/>
      <c r="J9" s="49"/>
      <c r="K9" s="49"/>
      <c r="L9" s="49"/>
      <c r="M9" s="49"/>
      <c r="N9" s="49"/>
      <c r="O9" s="44"/>
      <c r="P9" s="49"/>
      <c r="Q9" s="49" t="s">
        <v>130</v>
      </c>
      <c r="R9" s="44"/>
      <c r="S9" s="49"/>
      <c r="T9" s="49"/>
    </row>
    <row r="10" spans="1:20" x14ac:dyDescent="0.25">
      <c r="A10" s="12"/>
      <c r="B10" s="12"/>
      <c r="C10" s="50" t="s">
        <v>61</v>
      </c>
      <c r="D10" s="52"/>
      <c r="E10" s="49"/>
      <c r="F10" s="49"/>
      <c r="G10" s="49"/>
      <c r="H10" s="52"/>
      <c r="I10" s="49"/>
      <c r="J10" s="53"/>
      <c r="K10" s="49"/>
      <c r="L10" s="49"/>
      <c r="M10" s="49"/>
      <c r="N10" s="49"/>
      <c r="O10" s="52"/>
      <c r="P10" s="49"/>
      <c r="Q10" s="49"/>
      <c r="R10" s="52"/>
      <c r="S10" s="49"/>
      <c r="T10" s="49"/>
    </row>
    <row r="11" spans="1:20" x14ac:dyDescent="0.25">
      <c r="A11" s="54"/>
      <c r="B11" s="54"/>
      <c r="C11" s="50" t="s">
        <v>61</v>
      </c>
      <c r="D11" s="55"/>
      <c r="E11" s="56"/>
      <c r="F11" s="56"/>
      <c r="G11" s="56"/>
      <c r="H11" s="55"/>
      <c r="I11" s="56"/>
      <c r="J11" s="56"/>
      <c r="K11" s="56"/>
      <c r="L11" s="56"/>
      <c r="M11" s="56"/>
      <c r="N11" s="56"/>
      <c r="O11" s="55"/>
      <c r="P11" s="56"/>
      <c r="Q11" s="56"/>
      <c r="R11" s="55"/>
      <c r="S11" s="56"/>
      <c r="T11" s="56"/>
    </row>
    <row r="12" spans="1:20" x14ac:dyDescent="0.25">
      <c r="A12" s="54"/>
      <c r="B12" s="54"/>
      <c r="C12" s="50" t="s">
        <v>61</v>
      </c>
      <c r="D12" s="55"/>
      <c r="E12" s="57"/>
      <c r="F12" s="57"/>
      <c r="G12" s="57"/>
      <c r="H12" s="55"/>
      <c r="I12" s="56"/>
      <c r="J12" s="56"/>
      <c r="K12" s="57"/>
      <c r="L12" s="57"/>
      <c r="M12" s="57"/>
      <c r="N12" s="57"/>
      <c r="O12" s="55"/>
      <c r="P12" s="57"/>
      <c r="Q12" s="57"/>
      <c r="R12" s="55"/>
      <c r="S12" s="57"/>
      <c r="T12" s="57"/>
    </row>
    <row r="13" spans="1:20" x14ac:dyDescent="0.25">
      <c r="A13" s="54"/>
      <c r="B13" s="54"/>
      <c r="C13" s="54"/>
      <c r="D13" s="55"/>
      <c r="E13" s="57"/>
      <c r="F13" s="57"/>
      <c r="G13" s="57"/>
      <c r="H13" s="55"/>
      <c r="I13" s="56"/>
      <c r="J13" s="56"/>
      <c r="K13" s="57"/>
      <c r="L13" s="57"/>
      <c r="M13" s="57"/>
      <c r="N13" s="57"/>
      <c r="O13" s="55"/>
      <c r="P13" s="57"/>
      <c r="Q13" s="57"/>
      <c r="R13" s="55"/>
      <c r="S13" s="57"/>
      <c r="T13" s="57"/>
    </row>
    <row r="14" spans="1:20" x14ac:dyDescent="0.25">
      <c r="A14" s="54"/>
      <c r="B14" s="54"/>
      <c r="C14" s="54"/>
      <c r="D14" s="55"/>
      <c r="E14" s="57"/>
      <c r="F14" s="57"/>
      <c r="G14" s="57"/>
      <c r="H14" s="55"/>
      <c r="I14" s="56"/>
      <c r="J14" s="56"/>
      <c r="K14" s="57"/>
      <c r="L14" s="57"/>
      <c r="M14" s="57"/>
      <c r="N14" s="57"/>
      <c r="O14" s="55"/>
      <c r="P14" s="57"/>
      <c r="Q14" s="57"/>
      <c r="R14" s="55"/>
      <c r="S14" s="57"/>
      <c r="T14" s="57"/>
    </row>
    <row r="15" spans="1:20" x14ac:dyDescent="0.25">
      <c r="A15" s="54"/>
      <c r="B15" s="54"/>
      <c r="C15" s="54"/>
      <c r="D15" s="55"/>
      <c r="E15" s="57"/>
      <c r="F15" s="57"/>
      <c r="G15" s="57"/>
      <c r="H15" s="55"/>
      <c r="I15" s="56"/>
      <c r="J15" s="56"/>
      <c r="K15" s="57"/>
      <c r="L15" s="57"/>
      <c r="M15" s="57"/>
      <c r="N15" s="57"/>
      <c r="O15" s="55"/>
      <c r="P15" s="57"/>
      <c r="Q15" s="57"/>
      <c r="R15" s="55"/>
      <c r="S15" s="57"/>
      <c r="T15" s="57"/>
    </row>
    <row r="16" spans="1:20" x14ac:dyDescent="0.25">
      <c r="A16" s="54"/>
      <c r="B16" s="54"/>
      <c r="C16" s="54"/>
      <c r="D16" s="55"/>
      <c r="E16" s="57"/>
      <c r="F16" s="57"/>
      <c r="G16" s="57"/>
      <c r="H16" s="55"/>
      <c r="I16" s="56"/>
      <c r="J16" s="56"/>
      <c r="K16" s="57"/>
      <c r="L16" s="57"/>
      <c r="M16" s="57"/>
      <c r="N16" s="57"/>
      <c r="O16" s="55"/>
      <c r="P16" s="57"/>
      <c r="Q16" s="57"/>
      <c r="R16" s="55"/>
      <c r="S16" s="57"/>
      <c r="T16" s="57"/>
    </row>
    <row r="17" spans="1:20" x14ac:dyDescent="0.25">
      <c r="A17" s="54"/>
      <c r="B17" s="54"/>
      <c r="C17" s="2" t="s">
        <v>62</v>
      </c>
      <c r="D17" s="59"/>
      <c r="E17" s="60">
        <f>'[1]Дотации 2026'!J17</f>
        <v>1.4063290129314698</v>
      </c>
      <c r="F17" s="60">
        <f>G17/E17</f>
        <v>0.78686807199783204</v>
      </c>
      <c r="G17" s="83">
        <f>D19</f>
        <v>1.1065953989999999</v>
      </c>
      <c r="H17" s="59"/>
      <c r="I17" s="62">
        <f>SUM(I18:I69)</f>
        <v>3259890</v>
      </c>
      <c r="J17" s="56"/>
      <c r="K17" s="56"/>
      <c r="L17" s="56"/>
      <c r="M17" s="62">
        <f>'[1]ИНП 2028'!$AJ$17</f>
        <v>21029388.199999999</v>
      </c>
      <c r="N17" s="63">
        <f>SUM(N18:N69)</f>
        <v>6088299.1697554048</v>
      </c>
      <c r="O17" s="59"/>
      <c r="P17" s="62">
        <f>SUM(P18:P69)</f>
        <v>6088299.1697554048</v>
      </c>
      <c r="Q17" s="62">
        <f>SUM(Q18:Q69)</f>
        <v>6088299.1697554048</v>
      </c>
      <c r="R17" s="59"/>
      <c r="S17" s="62">
        <f t="shared" ref="S17" si="0">SUM(S18:S69)</f>
        <v>6088298</v>
      </c>
      <c r="T17" s="57"/>
    </row>
    <row r="18" spans="1:20" x14ac:dyDescent="0.25">
      <c r="A18" s="65">
        <v>1</v>
      </c>
      <c r="B18" s="28">
        <v>82601000</v>
      </c>
      <c r="C18" s="66" t="s">
        <v>63</v>
      </c>
      <c r="D18" s="67"/>
      <c r="E18" s="68"/>
      <c r="F18" s="68"/>
      <c r="G18" s="68"/>
      <c r="H18" s="67"/>
      <c r="I18" s="70">
        <f>[1]Коэффициенты!D18</f>
        <v>10370</v>
      </c>
      <c r="J18" s="71">
        <f>[1]ИБР!JF19</f>
        <v>1.8527428844933933</v>
      </c>
      <c r="K18" s="72">
        <f>'[1]ИНП 2028'!AL18</f>
        <v>0.90834546747104661</v>
      </c>
      <c r="L18" s="72">
        <f>K18/J18</f>
        <v>0.49027065496971051</v>
      </c>
      <c r="M18" s="68"/>
      <c r="N18" s="69">
        <f t="shared" ref="N18:N69" si="1">MAX($M$17/$I$17*($G$17-$L18)*$J18*$I18,0)</f>
        <v>76388.363634193665</v>
      </c>
      <c r="O18" s="67"/>
      <c r="P18" s="69">
        <f>MAX($M$17/$I$17*($G$17-$L18)*$J18*$I18,0)</f>
        <v>76388.363634193665</v>
      </c>
      <c r="Q18" s="69">
        <f>$Q$9*$N$17*P18/$P$17</f>
        <v>76388.363634193665</v>
      </c>
      <c r="R18" s="67"/>
      <c r="S18" s="73">
        <f>ROUND(Q18,0)</f>
        <v>76388</v>
      </c>
      <c r="T18" s="74">
        <f t="shared" ref="T18:T69" si="2">L18+S18*$I$17/($M$17*I18*J18)</f>
        <v>1.106592465087809</v>
      </c>
    </row>
    <row r="19" spans="1:20" x14ac:dyDescent="0.25">
      <c r="A19" s="65">
        <v>2</v>
      </c>
      <c r="B19" s="28">
        <v>82603000</v>
      </c>
      <c r="C19" s="66" t="s">
        <v>65</v>
      </c>
      <c r="D19" s="84">
        <f>1.4082-0.301604601</f>
        <v>1.1065953989999999</v>
      </c>
      <c r="E19" s="68"/>
      <c r="F19" s="68"/>
      <c r="G19" s="68"/>
      <c r="H19" s="67"/>
      <c r="I19" s="70">
        <f>[1]Коэффициенты!D19</f>
        <v>55249</v>
      </c>
      <c r="J19" s="71">
        <f>[1]ИБР!JF20</f>
        <v>1.1399626499361208</v>
      </c>
      <c r="K19" s="72">
        <f>'[1]ИНП 2028'!AL19</f>
        <v>0.69226173129712265</v>
      </c>
      <c r="L19" s="72">
        <f t="shared" ref="L19:L69" si="3">K19/J19</f>
        <v>0.60726702873634886</v>
      </c>
      <c r="M19" s="68"/>
      <c r="N19" s="69">
        <f t="shared" si="1"/>
        <v>202873.33958303518</v>
      </c>
      <c r="O19" s="67"/>
      <c r="P19" s="69">
        <f t="shared" ref="P19:P69" si="4">MAX($M$17/$I$17*($G$17-$L19)*$J19*$I19,0)</f>
        <v>202873.33958303518</v>
      </c>
      <c r="Q19" s="69">
        <f t="shared" ref="Q19:Q69" si="5">$Q$9*$N$17*P19/$P$17</f>
        <v>202873.33958303518</v>
      </c>
      <c r="R19" s="67"/>
      <c r="S19" s="73">
        <f t="shared" ref="S19:S69" si="6">ROUND(Q19,0)</f>
        <v>202873</v>
      </c>
      <c r="T19" s="74">
        <f t="shared" si="2"/>
        <v>1.1065945631906033</v>
      </c>
    </row>
    <row r="20" spans="1:20" x14ac:dyDescent="0.25">
      <c r="A20" s="65">
        <v>3</v>
      </c>
      <c r="B20" s="28">
        <v>82605000</v>
      </c>
      <c r="C20" s="66" t="s">
        <v>67</v>
      </c>
      <c r="D20" s="67"/>
      <c r="E20" s="68"/>
      <c r="F20" s="68"/>
      <c r="G20" s="68"/>
      <c r="H20" s="67"/>
      <c r="I20" s="70">
        <f>[1]Коэффициенты!D20</f>
        <v>25204</v>
      </c>
      <c r="J20" s="71">
        <f>[1]ИБР!JF21</f>
        <v>1.286133650061636</v>
      </c>
      <c r="K20" s="72">
        <f>'[1]ИНП 2028'!AL20</f>
        <v>0.65191071384845201</v>
      </c>
      <c r="L20" s="72">
        <f t="shared" si="3"/>
        <v>0.50687633732093873</v>
      </c>
      <c r="M20" s="68"/>
      <c r="N20" s="69">
        <f t="shared" si="1"/>
        <v>125408.54157759184</v>
      </c>
      <c r="O20" s="67"/>
      <c r="P20" s="69">
        <f t="shared" si="4"/>
        <v>125408.54157759184</v>
      </c>
      <c r="Q20" s="69">
        <f t="shared" si="5"/>
        <v>125408.54157759182</v>
      </c>
      <c r="R20" s="67"/>
      <c r="S20" s="73">
        <f t="shared" si="6"/>
        <v>125409</v>
      </c>
      <c r="T20" s="74">
        <f t="shared" si="2"/>
        <v>1.1065975912323074</v>
      </c>
    </row>
    <row r="21" spans="1:20" x14ac:dyDescent="0.25">
      <c r="A21" s="65">
        <v>4</v>
      </c>
      <c r="B21" s="28">
        <v>82606000</v>
      </c>
      <c r="C21" s="66" t="s">
        <v>69</v>
      </c>
      <c r="D21" s="67"/>
      <c r="E21" s="68"/>
      <c r="F21" s="68"/>
      <c r="G21" s="68"/>
      <c r="H21" s="67"/>
      <c r="I21" s="70">
        <f>[1]Коэффициенты!D21</f>
        <v>31765</v>
      </c>
      <c r="J21" s="71">
        <f>[1]ИБР!JF22</f>
        <v>1.0640925358516953</v>
      </c>
      <c r="K21" s="72">
        <f>'[1]ИНП 2028'!AL21</f>
        <v>2.2209513981401949</v>
      </c>
      <c r="L21" s="72">
        <f t="shared" si="3"/>
        <v>2.0871788151042283</v>
      </c>
      <c r="M21" s="68"/>
      <c r="N21" s="69">
        <f t="shared" si="1"/>
        <v>0</v>
      </c>
      <c r="O21" s="67"/>
      <c r="P21" s="69">
        <f t="shared" si="4"/>
        <v>0</v>
      </c>
      <c r="Q21" s="69">
        <f t="shared" si="5"/>
        <v>0</v>
      </c>
      <c r="R21" s="67"/>
      <c r="S21" s="73">
        <f t="shared" si="6"/>
        <v>0</v>
      </c>
      <c r="T21" s="74">
        <f t="shared" si="2"/>
        <v>2.0871788151042283</v>
      </c>
    </row>
    <row r="22" spans="1:20" x14ac:dyDescent="0.25">
      <c r="A22" s="65">
        <v>5</v>
      </c>
      <c r="B22" s="28">
        <v>82607000</v>
      </c>
      <c r="C22" s="66" t="s">
        <v>71</v>
      </c>
      <c r="D22" s="67"/>
      <c r="E22" s="68"/>
      <c r="F22" s="68"/>
      <c r="G22" s="68"/>
      <c r="H22" s="67"/>
      <c r="I22" s="70">
        <f>[1]Коэффициенты!D22</f>
        <v>54274</v>
      </c>
      <c r="J22" s="71">
        <f>[1]ИБР!JF23</f>
        <v>1.0031888820484087</v>
      </c>
      <c r="K22" s="72">
        <f>'[1]ИНП 2028'!AL22</f>
        <v>0.66442005124013237</v>
      </c>
      <c r="L22" s="72">
        <f t="shared" si="3"/>
        <v>0.66230802905575947</v>
      </c>
      <c r="M22" s="68"/>
      <c r="N22" s="69">
        <f t="shared" si="1"/>
        <v>156049.43498570754</v>
      </c>
      <c r="O22" s="67"/>
      <c r="P22" s="69">
        <f t="shared" si="4"/>
        <v>156049.43498570754</v>
      </c>
      <c r="Q22" s="69">
        <f t="shared" si="5"/>
        <v>156049.43498570754</v>
      </c>
      <c r="R22" s="67"/>
      <c r="S22" s="73">
        <f t="shared" si="6"/>
        <v>156049</v>
      </c>
      <c r="T22" s="74">
        <f t="shared" si="2"/>
        <v>1.1065941605549137</v>
      </c>
    </row>
    <row r="23" spans="1:20" x14ac:dyDescent="0.25">
      <c r="A23" s="65">
        <v>6</v>
      </c>
      <c r="B23" s="28">
        <v>82609000</v>
      </c>
      <c r="C23" s="66" t="s">
        <v>72</v>
      </c>
      <c r="D23" s="67"/>
      <c r="E23" s="68"/>
      <c r="F23" s="68"/>
      <c r="G23" s="68"/>
      <c r="H23" s="67"/>
      <c r="I23" s="70">
        <f>[1]Коэффициенты!D23</f>
        <v>62503</v>
      </c>
      <c r="J23" s="71">
        <f>[1]ИБР!JF24</f>
        <v>0.99139551585495578</v>
      </c>
      <c r="K23" s="72">
        <f>'[1]ИНП 2028'!AL23</f>
        <v>0.54045381183725361</v>
      </c>
      <c r="L23" s="72">
        <f t="shared" si="3"/>
        <v>0.54514449903596662</v>
      </c>
      <c r="M23" s="68"/>
      <c r="N23" s="69">
        <f t="shared" si="1"/>
        <v>224431.22911488896</v>
      </c>
      <c r="O23" s="67"/>
      <c r="P23" s="69">
        <f t="shared" si="4"/>
        <v>224431.22911488896</v>
      </c>
      <c r="Q23" s="69">
        <f t="shared" si="5"/>
        <v>224431.22911488896</v>
      </c>
      <c r="R23" s="67"/>
      <c r="S23" s="73">
        <f t="shared" si="6"/>
        <v>224431</v>
      </c>
      <c r="T23" s="74">
        <f t="shared" si="2"/>
        <v>1.1065948258321701</v>
      </c>
    </row>
    <row r="24" spans="1:20" x14ac:dyDescent="0.25">
      <c r="A24" s="65">
        <v>7</v>
      </c>
      <c r="B24" s="28">
        <v>82611000</v>
      </c>
      <c r="C24" s="66" t="s">
        <v>73</v>
      </c>
      <c r="D24" s="67"/>
      <c r="E24" s="68"/>
      <c r="F24" s="68"/>
      <c r="G24" s="68"/>
      <c r="H24" s="67"/>
      <c r="I24" s="70">
        <f>[1]Коэффициенты!D24</f>
        <v>87002</v>
      </c>
      <c r="J24" s="71">
        <f>[1]ИБР!JF25</f>
        <v>0.99619255420106378</v>
      </c>
      <c r="K24" s="72">
        <f>'[1]ИНП 2028'!AL24</f>
        <v>0.66437227782554942</v>
      </c>
      <c r="L24" s="72">
        <f t="shared" si="3"/>
        <v>0.66691150724206039</v>
      </c>
      <c r="M24" s="68"/>
      <c r="N24" s="69">
        <f t="shared" si="1"/>
        <v>245831.07210298517</v>
      </c>
      <c r="O24" s="67"/>
      <c r="P24" s="69">
        <f t="shared" si="4"/>
        <v>245831.07210298517</v>
      </c>
      <c r="Q24" s="69">
        <f t="shared" si="5"/>
        <v>245831.0721029852</v>
      </c>
      <c r="R24" s="67"/>
      <c r="S24" s="73">
        <f t="shared" si="6"/>
        <v>245831</v>
      </c>
      <c r="T24" s="74">
        <f t="shared" si="2"/>
        <v>1.1065952700394057</v>
      </c>
    </row>
    <row r="25" spans="1:20" x14ac:dyDescent="0.25">
      <c r="A25" s="65">
        <v>8</v>
      </c>
      <c r="B25" s="28">
        <v>82613000</v>
      </c>
      <c r="C25" s="66" t="s">
        <v>74</v>
      </c>
      <c r="D25" s="67"/>
      <c r="E25" s="68"/>
      <c r="F25" s="68"/>
      <c r="G25" s="68"/>
      <c r="H25" s="67"/>
      <c r="I25" s="70">
        <f>[1]Коэффициенты!D25</f>
        <v>20572</v>
      </c>
      <c r="J25" s="71">
        <f>[1]ИБР!JF26</f>
        <v>1.2217701534031828</v>
      </c>
      <c r="K25" s="72">
        <f>'[1]ИНП 2028'!AL25</f>
        <v>1.0448278099658306</v>
      </c>
      <c r="L25" s="72">
        <f t="shared" si="3"/>
        <v>0.8551754248174358</v>
      </c>
      <c r="M25" s="68"/>
      <c r="N25" s="69">
        <f t="shared" si="1"/>
        <v>40765.192460539009</v>
      </c>
      <c r="O25" s="67"/>
      <c r="P25" s="69">
        <f t="shared" si="4"/>
        <v>40765.192460539009</v>
      </c>
      <c r="Q25" s="69">
        <f t="shared" si="5"/>
        <v>40765.192460539009</v>
      </c>
      <c r="R25" s="67"/>
      <c r="S25" s="73">
        <f t="shared" si="6"/>
        <v>40765</v>
      </c>
      <c r="T25" s="74">
        <f t="shared" si="2"/>
        <v>1.1065942119965584</v>
      </c>
    </row>
    <row r="26" spans="1:20" x14ac:dyDescent="0.25">
      <c r="A26" s="65">
        <v>9</v>
      </c>
      <c r="B26" s="28">
        <v>82615000</v>
      </c>
      <c r="C26" s="66" t="s">
        <v>75</v>
      </c>
      <c r="D26" s="67"/>
      <c r="E26" s="68"/>
      <c r="F26" s="68"/>
      <c r="G26" s="68"/>
      <c r="H26" s="67"/>
      <c r="I26" s="70">
        <f>[1]Коэффициенты!D26</f>
        <v>21607</v>
      </c>
      <c r="J26" s="71">
        <f>[1]ИБР!JF27</f>
        <v>1.436001584239454</v>
      </c>
      <c r="K26" s="72">
        <f>'[1]ИНП 2028'!AL26</f>
        <v>0.81536351785689076</v>
      </c>
      <c r="L26" s="72">
        <f t="shared" si="3"/>
        <v>0.56780126624214677</v>
      </c>
      <c r="M26" s="68"/>
      <c r="N26" s="69">
        <f t="shared" si="1"/>
        <v>107843.98843136065</v>
      </c>
      <c r="O26" s="67"/>
      <c r="P26" s="69">
        <f t="shared" si="4"/>
        <v>107843.98843136065</v>
      </c>
      <c r="Q26" s="69">
        <f t="shared" si="5"/>
        <v>107843.98843136065</v>
      </c>
      <c r="R26" s="67"/>
      <c r="S26" s="73">
        <f t="shared" si="6"/>
        <v>107844</v>
      </c>
      <c r="T26" s="74">
        <f t="shared" si="2"/>
        <v>1.1065954567975194</v>
      </c>
    </row>
    <row r="27" spans="1:20" x14ac:dyDescent="0.25">
      <c r="A27" s="65">
        <v>10</v>
      </c>
      <c r="B27" s="28">
        <v>82616000</v>
      </c>
      <c r="C27" s="66" t="s">
        <v>76</v>
      </c>
      <c r="D27" s="67"/>
      <c r="E27" s="68"/>
      <c r="F27" s="68"/>
      <c r="G27" s="68"/>
      <c r="H27" s="67"/>
      <c r="I27" s="70">
        <f>[1]Коэффициенты!D27</f>
        <v>30368</v>
      </c>
      <c r="J27" s="71">
        <f>[1]ИБР!JF28</f>
        <v>1.2013443236764754</v>
      </c>
      <c r="K27" s="72">
        <f>'[1]ИНП 2028'!AL27</f>
        <v>0.86274568735256196</v>
      </c>
      <c r="L27" s="72">
        <f t="shared" si="3"/>
        <v>0.71815021750991459</v>
      </c>
      <c r="M27" s="68"/>
      <c r="N27" s="69">
        <f t="shared" si="1"/>
        <v>91419.138090644541</v>
      </c>
      <c r="O27" s="67"/>
      <c r="P27" s="69">
        <f t="shared" si="4"/>
        <v>91419.138090644541</v>
      </c>
      <c r="Q27" s="69">
        <f t="shared" si="5"/>
        <v>91419.138090644541</v>
      </c>
      <c r="R27" s="67"/>
      <c r="S27" s="73">
        <f t="shared" si="6"/>
        <v>91419</v>
      </c>
      <c r="T27" s="74">
        <f t="shared" si="2"/>
        <v>1.1065948122449003</v>
      </c>
    </row>
    <row r="28" spans="1:20" x14ac:dyDescent="0.25">
      <c r="A28" s="65">
        <v>11</v>
      </c>
      <c r="B28" s="28">
        <v>82618000</v>
      </c>
      <c r="C28" s="66" t="s">
        <v>77</v>
      </c>
      <c r="D28" s="67"/>
      <c r="E28" s="68"/>
      <c r="F28" s="68"/>
      <c r="G28" s="68"/>
      <c r="H28" s="67"/>
      <c r="I28" s="70">
        <f>[1]Коэффициенты!D28</f>
        <v>36449</v>
      </c>
      <c r="J28" s="71">
        <f>[1]ИБР!JF29</f>
        <v>1.2062768620749513</v>
      </c>
      <c r="K28" s="72">
        <f>'[1]ИНП 2028'!AL28</f>
        <v>0.7020096063484651</v>
      </c>
      <c r="L28" s="72">
        <f t="shared" si="3"/>
        <v>0.5819639159296468</v>
      </c>
      <c r="M28" s="68"/>
      <c r="N28" s="69">
        <f t="shared" si="1"/>
        <v>148802.64695310337</v>
      </c>
      <c r="O28" s="67"/>
      <c r="P28" s="69">
        <f t="shared" si="4"/>
        <v>148802.64695310337</v>
      </c>
      <c r="Q28" s="69">
        <f t="shared" si="5"/>
        <v>148802.64695310337</v>
      </c>
      <c r="R28" s="67"/>
      <c r="S28" s="73">
        <f t="shared" si="6"/>
        <v>148803</v>
      </c>
      <c r="T28" s="74">
        <f t="shared" si="2"/>
        <v>1.1065966437326762</v>
      </c>
    </row>
    <row r="29" spans="1:20" x14ac:dyDescent="0.25">
      <c r="A29" s="65">
        <v>12</v>
      </c>
      <c r="B29" s="28">
        <v>82620000</v>
      </c>
      <c r="C29" s="66" t="s">
        <v>78</v>
      </c>
      <c r="D29" s="67"/>
      <c r="E29" s="68"/>
      <c r="F29" s="68"/>
      <c r="G29" s="68"/>
      <c r="H29" s="67"/>
      <c r="I29" s="70">
        <f>[1]Коэффициенты!D29</f>
        <v>101229</v>
      </c>
      <c r="J29" s="71">
        <f>[1]ИБР!JF30</f>
        <v>0.76217438680756877</v>
      </c>
      <c r="K29" s="72">
        <f>'[1]ИНП 2028'!AL29</f>
        <v>0.76846422503157963</v>
      </c>
      <c r="L29" s="72">
        <f t="shared" si="3"/>
        <v>1.0082524922548977</v>
      </c>
      <c r="M29" s="68"/>
      <c r="N29" s="69">
        <f t="shared" si="1"/>
        <v>48946.994484477276</v>
      </c>
      <c r="O29" s="67"/>
      <c r="P29" s="69">
        <f t="shared" si="4"/>
        <v>48946.994484477276</v>
      </c>
      <c r="Q29" s="69">
        <f t="shared" si="5"/>
        <v>48946.994484477269</v>
      </c>
      <c r="R29" s="67"/>
      <c r="S29" s="73">
        <f t="shared" si="6"/>
        <v>48947</v>
      </c>
      <c r="T29" s="74">
        <f t="shared" si="2"/>
        <v>1.1065954100816311</v>
      </c>
    </row>
    <row r="30" spans="1:20" x14ac:dyDescent="0.25">
      <c r="A30" s="65">
        <v>13</v>
      </c>
      <c r="B30" s="28">
        <v>82621000</v>
      </c>
      <c r="C30" s="66" t="s">
        <v>79</v>
      </c>
      <c r="D30" s="67"/>
      <c r="E30" s="68"/>
      <c r="F30" s="68"/>
      <c r="G30" s="68"/>
      <c r="H30" s="67"/>
      <c r="I30" s="70">
        <f>[1]Коэффициенты!D30</f>
        <v>15280</v>
      </c>
      <c r="J30" s="71">
        <f>[1]ИБР!JF31</f>
        <v>1.3655238054055636</v>
      </c>
      <c r="K30" s="72">
        <f>'[1]ИНП 2028'!AL30</f>
        <v>0.60567804794733004</v>
      </c>
      <c r="L30" s="72">
        <f t="shared" si="3"/>
        <v>0.44354997368020421</v>
      </c>
      <c r="M30" s="68"/>
      <c r="N30" s="69">
        <f t="shared" si="1"/>
        <v>89246.173670124001</v>
      </c>
      <c r="O30" s="67"/>
      <c r="P30" s="69">
        <f t="shared" si="4"/>
        <v>89246.173670124001</v>
      </c>
      <c r="Q30" s="69">
        <f t="shared" si="5"/>
        <v>89246.173670124001</v>
      </c>
      <c r="R30" s="67"/>
      <c r="S30" s="73">
        <f t="shared" si="6"/>
        <v>89246</v>
      </c>
      <c r="T30" s="74">
        <f t="shared" si="2"/>
        <v>1.1065941087353699</v>
      </c>
    </row>
    <row r="31" spans="1:20" x14ac:dyDescent="0.25">
      <c r="A31" s="65">
        <v>14</v>
      </c>
      <c r="B31" s="28">
        <v>82622000</v>
      </c>
      <c r="C31" s="66" t="s">
        <v>80</v>
      </c>
      <c r="D31" s="67"/>
      <c r="E31" s="68"/>
      <c r="F31" s="68"/>
      <c r="G31" s="68"/>
      <c r="H31" s="67"/>
      <c r="I31" s="70">
        <f>[1]Коэффициенты!D31</f>
        <v>51954</v>
      </c>
      <c r="J31" s="71">
        <f>[1]ИБР!JF32</f>
        <v>0.94528040605388763</v>
      </c>
      <c r="K31" s="72">
        <f>'[1]ИНП 2028'!AL31</f>
        <v>0.66570855778878613</v>
      </c>
      <c r="L31" s="72">
        <f t="shared" si="3"/>
        <v>0.70424453265440479</v>
      </c>
      <c r="M31" s="68"/>
      <c r="N31" s="69">
        <f t="shared" si="1"/>
        <v>127470.08607290695</v>
      </c>
      <c r="O31" s="67"/>
      <c r="P31" s="69">
        <f t="shared" si="4"/>
        <v>127470.08607290695</v>
      </c>
      <c r="Q31" s="69">
        <f t="shared" si="5"/>
        <v>127470.08607290694</v>
      </c>
      <c r="R31" s="67"/>
      <c r="S31" s="73">
        <f t="shared" si="6"/>
        <v>127470</v>
      </c>
      <c r="T31" s="74">
        <f t="shared" si="2"/>
        <v>1.1065951273165819</v>
      </c>
    </row>
    <row r="32" spans="1:20" x14ac:dyDescent="0.25">
      <c r="A32" s="65">
        <v>15</v>
      </c>
      <c r="B32" s="28">
        <v>82623000</v>
      </c>
      <c r="C32" s="66" t="s">
        <v>81</v>
      </c>
      <c r="D32" s="67"/>
      <c r="E32" s="68"/>
      <c r="F32" s="68"/>
      <c r="G32" s="68"/>
      <c r="H32" s="67"/>
      <c r="I32" s="70">
        <f>[1]Коэффициенты!D32</f>
        <v>33836</v>
      </c>
      <c r="J32" s="71">
        <f>[1]ИБР!JF33</f>
        <v>1.0832336670613376</v>
      </c>
      <c r="K32" s="72">
        <f>'[1]ИНП 2028'!AL32</f>
        <v>0.71591553553681431</v>
      </c>
      <c r="L32" s="72">
        <f t="shared" si="3"/>
        <v>0.66090591282949473</v>
      </c>
      <c r="M32" s="68"/>
      <c r="N32" s="69">
        <f t="shared" si="1"/>
        <v>105379.77024255792</v>
      </c>
      <c r="O32" s="67"/>
      <c r="P32" s="69">
        <f t="shared" si="4"/>
        <v>105379.77024255792</v>
      </c>
      <c r="Q32" s="69">
        <f t="shared" si="5"/>
        <v>105379.7702425579</v>
      </c>
      <c r="R32" s="67"/>
      <c r="S32" s="73">
        <f t="shared" si="6"/>
        <v>105380</v>
      </c>
      <c r="T32" s="74">
        <f t="shared" si="2"/>
        <v>1.1065963707280277</v>
      </c>
    </row>
    <row r="33" spans="1:20" x14ac:dyDescent="0.25">
      <c r="A33" s="65">
        <v>16</v>
      </c>
      <c r="B33" s="28">
        <v>82635000</v>
      </c>
      <c r="C33" s="66" t="s">
        <v>82</v>
      </c>
      <c r="D33" s="67"/>
      <c r="E33" s="68"/>
      <c r="F33" s="68"/>
      <c r="G33" s="68"/>
      <c r="H33" s="67"/>
      <c r="I33" s="70">
        <f>[1]Коэффициенты!D33</f>
        <v>104951</v>
      </c>
      <c r="J33" s="71">
        <f>[1]ИБР!JF34</f>
        <v>0.97777667025969273</v>
      </c>
      <c r="K33" s="72">
        <f>'[1]ИНП 2028'!AL33</f>
        <v>0.84953971647569759</v>
      </c>
      <c r="L33" s="72">
        <f t="shared" si="3"/>
        <v>0.86884842143969743</v>
      </c>
      <c r="M33" s="68"/>
      <c r="N33" s="69">
        <f t="shared" si="1"/>
        <v>157385.58357030663</v>
      </c>
      <c r="O33" s="67"/>
      <c r="P33" s="69">
        <f t="shared" si="4"/>
        <v>157385.58357030663</v>
      </c>
      <c r="Q33" s="69">
        <f t="shared" si="5"/>
        <v>157385.58357030663</v>
      </c>
      <c r="R33" s="67"/>
      <c r="S33" s="73">
        <f t="shared" si="6"/>
        <v>157386</v>
      </c>
      <c r="T33" s="74">
        <f t="shared" si="2"/>
        <v>1.1065960280595282</v>
      </c>
    </row>
    <row r="34" spans="1:20" x14ac:dyDescent="0.25">
      <c r="A34" s="65">
        <v>17</v>
      </c>
      <c r="B34" s="28">
        <v>82624000</v>
      </c>
      <c r="C34" s="66" t="s">
        <v>83</v>
      </c>
      <c r="D34" s="67"/>
      <c r="E34" s="68"/>
      <c r="F34" s="68"/>
      <c r="G34" s="68"/>
      <c r="H34" s="67"/>
      <c r="I34" s="70">
        <f>[1]Коэффициенты!D34</f>
        <v>60945</v>
      </c>
      <c r="J34" s="71">
        <f>[1]ИБР!JF35</f>
        <v>0.91810845649037098</v>
      </c>
      <c r="K34" s="72">
        <f>'[1]ИНП 2028'!AL34</f>
        <v>0.7970150812878104</v>
      </c>
      <c r="L34" s="72">
        <f t="shared" si="3"/>
        <v>0.8681055878022722</v>
      </c>
      <c r="M34" s="68"/>
      <c r="N34" s="69">
        <f t="shared" si="1"/>
        <v>86084.624841763056</v>
      </c>
      <c r="O34" s="67"/>
      <c r="P34" s="69">
        <f t="shared" si="4"/>
        <v>86084.624841763056</v>
      </c>
      <c r="Q34" s="69">
        <f t="shared" si="5"/>
        <v>86084.624841763056</v>
      </c>
      <c r="R34" s="67"/>
      <c r="S34" s="73">
        <f t="shared" si="6"/>
        <v>86085</v>
      </c>
      <c r="T34" s="74">
        <f t="shared" si="2"/>
        <v>1.1065964383425917</v>
      </c>
    </row>
    <row r="35" spans="1:20" x14ac:dyDescent="0.25">
      <c r="A35" s="65">
        <v>18</v>
      </c>
      <c r="B35" s="28">
        <v>82626000</v>
      </c>
      <c r="C35" s="66" t="s">
        <v>84</v>
      </c>
      <c r="D35" s="67"/>
      <c r="E35" s="68"/>
      <c r="F35" s="68"/>
      <c r="G35" s="68"/>
      <c r="H35" s="67"/>
      <c r="I35" s="70">
        <f>[1]Коэффициенты!D35</f>
        <v>77655</v>
      </c>
      <c r="J35" s="71">
        <f>[1]ИБР!JF36</f>
        <v>0.92053692140596777</v>
      </c>
      <c r="K35" s="72">
        <f>'[1]ИНП 2028'!AL35</f>
        <v>0.69464819483768203</v>
      </c>
      <c r="L35" s="72">
        <f t="shared" si="3"/>
        <v>0.75461198642279537</v>
      </c>
      <c r="M35" s="68"/>
      <c r="N35" s="69">
        <f t="shared" si="1"/>
        <v>162314.20393874802</v>
      </c>
      <c r="O35" s="67"/>
      <c r="P35" s="69">
        <f t="shared" si="4"/>
        <v>162314.20393874802</v>
      </c>
      <c r="Q35" s="69">
        <f t="shared" si="5"/>
        <v>162314.20393874802</v>
      </c>
      <c r="R35" s="67"/>
      <c r="S35" s="73">
        <f t="shared" si="6"/>
        <v>162314</v>
      </c>
      <c r="T35" s="74">
        <f t="shared" si="2"/>
        <v>1.1065949567524656</v>
      </c>
    </row>
    <row r="36" spans="1:20" x14ac:dyDescent="0.25">
      <c r="A36" s="65">
        <v>19</v>
      </c>
      <c r="B36" s="28">
        <v>82627000</v>
      </c>
      <c r="C36" s="66" t="s">
        <v>85</v>
      </c>
      <c r="D36" s="67"/>
      <c r="E36" s="68"/>
      <c r="F36" s="68"/>
      <c r="G36" s="68"/>
      <c r="H36" s="67"/>
      <c r="I36" s="70">
        <f>[1]Коэффициенты!D36</f>
        <v>80389</v>
      </c>
      <c r="J36" s="71">
        <f>[1]ИБР!JF37</f>
        <v>1.1799226738770765</v>
      </c>
      <c r="K36" s="72">
        <f>'[1]ИНП 2028'!AL36</f>
        <v>0.73312509593007669</v>
      </c>
      <c r="L36" s="72">
        <f t="shared" si="3"/>
        <v>0.62133317052135328</v>
      </c>
      <c r="M36" s="68"/>
      <c r="N36" s="69">
        <f t="shared" si="1"/>
        <v>296927.45353678061</v>
      </c>
      <c r="O36" s="67"/>
      <c r="P36" s="69">
        <f t="shared" si="4"/>
        <v>296927.45353678061</v>
      </c>
      <c r="Q36" s="69">
        <f t="shared" si="5"/>
        <v>296927.45353678061</v>
      </c>
      <c r="R36" s="67"/>
      <c r="S36" s="73">
        <f t="shared" si="6"/>
        <v>296927</v>
      </c>
      <c r="T36" s="74">
        <f t="shared" si="2"/>
        <v>1.1065946577944756</v>
      </c>
    </row>
    <row r="37" spans="1:20" x14ac:dyDescent="0.25">
      <c r="A37" s="65">
        <v>20</v>
      </c>
      <c r="B37" s="28">
        <v>82636000</v>
      </c>
      <c r="C37" s="66" t="s">
        <v>86</v>
      </c>
      <c r="D37" s="67"/>
      <c r="E37" s="68"/>
      <c r="F37" s="68"/>
      <c r="G37" s="68"/>
      <c r="H37" s="67"/>
      <c r="I37" s="70">
        <f>[1]Коэффициенты!D37</f>
        <v>30008</v>
      </c>
      <c r="J37" s="71">
        <f>[1]ИБР!JF38</f>
        <v>1.1591069662563562</v>
      </c>
      <c r="K37" s="72">
        <f>'[1]ИНП 2028'!AL37</f>
        <v>1.6136264821981656</v>
      </c>
      <c r="L37" s="72">
        <f t="shared" si="3"/>
        <v>1.3921290520837786</v>
      </c>
      <c r="M37" s="68"/>
      <c r="N37" s="69">
        <f t="shared" si="1"/>
        <v>0</v>
      </c>
      <c r="O37" s="67"/>
      <c r="P37" s="69">
        <f t="shared" si="4"/>
        <v>0</v>
      </c>
      <c r="Q37" s="69">
        <f t="shared" si="5"/>
        <v>0</v>
      </c>
      <c r="R37" s="67"/>
      <c r="S37" s="73">
        <f t="shared" si="6"/>
        <v>0</v>
      </c>
      <c r="T37" s="74">
        <f t="shared" si="2"/>
        <v>1.3921290520837786</v>
      </c>
    </row>
    <row r="38" spans="1:20" x14ac:dyDescent="0.25">
      <c r="A38" s="65">
        <v>21</v>
      </c>
      <c r="B38" s="28">
        <v>82629000</v>
      </c>
      <c r="C38" s="66" t="s">
        <v>87</v>
      </c>
      <c r="D38" s="67"/>
      <c r="E38" s="68"/>
      <c r="F38" s="68"/>
      <c r="G38" s="68"/>
      <c r="H38" s="67"/>
      <c r="I38" s="70">
        <f>[1]Коэффициенты!D38</f>
        <v>10519</v>
      </c>
      <c r="J38" s="71">
        <f>[1]ИБР!JF39</f>
        <v>1.57146960071387</v>
      </c>
      <c r="K38" s="72">
        <f>'[1]ИНП 2028'!AL38</f>
        <v>0.67443700717941446</v>
      </c>
      <c r="L38" s="72">
        <f t="shared" si="3"/>
        <v>0.42917598079723501</v>
      </c>
      <c r="M38" s="68"/>
      <c r="N38" s="69">
        <f t="shared" si="1"/>
        <v>72237.344608351676</v>
      </c>
      <c r="O38" s="67"/>
      <c r="P38" s="69">
        <f t="shared" si="4"/>
        <v>72237.344608351676</v>
      </c>
      <c r="Q38" s="69">
        <f t="shared" si="5"/>
        <v>72237.344608351676</v>
      </c>
      <c r="R38" s="67"/>
      <c r="S38" s="73">
        <f t="shared" si="6"/>
        <v>72237</v>
      </c>
      <c r="T38" s="74">
        <f t="shared" si="2"/>
        <v>1.106592167369735</v>
      </c>
    </row>
    <row r="39" spans="1:20" x14ac:dyDescent="0.25">
      <c r="A39" s="65">
        <v>22</v>
      </c>
      <c r="B39" s="28">
        <v>82630000</v>
      </c>
      <c r="C39" s="66" t="s">
        <v>88</v>
      </c>
      <c r="D39" s="67"/>
      <c r="E39" s="68"/>
      <c r="F39" s="68"/>
      <c r="G39" s="68"/>
      <c r="H39" s="67"/>
      <c r="I39" s="70">
        <f>[1]Коэффициенты!D39</f>
        <v>14801</v>
      </c>
      <c r="J39" s="71">
        <f>[1]ИБР!JF40</f>
        <v>1.4577243359286063</v>
      </c>
      <c r="K39" s="72">
        <f>'[1]ИНП 2028'!AL39</f>
        <v>0.77050275971091831</v>
      </c>
      <c r="L39" s="72">
        <f t="shared" si="3"/>
        <v>0.52856547751882665</v>
      </c>
      <c r="M39" s="68"/>
      <c r="N39" s="69">
        <f t="shared" si="1"/>
        <v>80452.672511159792</v>
      </c>
      <c r="O39" s="67"/>
      <c r="P39" s="69">
        <f t="shared" si="4"/>
        <v>80452.672511159792</v>
      </c>
      <c r="Q39" s="69">
        <f t="shared" si="5"/>
        <v>80452.672511159792</v>
      </c>
      <c r="R39" s="67"/>
      <c r="S39" s="73">
        <f t="shared" si="6"/>
        <v>80453</v>
      </c>
      <c r="T39" s="74">
        <f t="shared" si="2"/>
        <v>1.1065977519156047</v>
      </c>
    </row>
    <row r="40" spans="1:20" x14ac:dyDescent="0.25">
      <c r="A40" s="65">
        <v>23</v>
      </c>
      <c r="B40" s="28">
        <v>82632000</v>
      </c>
      <c r="C40" s="66" t="s">
        <v>89</v>
      </c>
      <c r="D40" s="67"/>
      <c r="E40" s="68"/>
      <c r="F40" s="68"/>
      <c r="G40" s="68"/>
      <c r="H40" s="67"/>
      <c r="I40" s="70">
        <f>[1]Коэффициенты!D40</f>
        <v>12132</v>
      </c>
      <c r="J40" s="71">
        <f>[1]ИБР!JF41</f>
        <v>1.6568549085610025</v>
      </c>
      <c r="K40" s="72">
        <f>'[1]ИНП 2028'!AL40</f>
        <v>1.2133075256515553</v>
      </c>
      <c r="L40" s="72">
        <f t="shared" si="3"/>
        <v>0.73229557964452474</v>
      </c>
      <c r="M40" s="68"/>
      <c r="N40" s="69">
        <f t="shared" si="1"/>
        <v>48535.576254319407</v>
      </c>
      <c r="O40" s="67"/>
      <c r="P40" s="69">
        <f t="shared" si="4"/>
        <v>48535.576254319407</v>
      </c>
      <c r="Q40" s="69">
        <f t="shared" si="5"/>
        <v>48535.576254319414</v>
      </c>
      <c r="R40" s="67"/>
      <c r="S40" s="73">
        <f t="shared" si="6"/>
        <v>48536</v>
      </c>
      <c r="T40" s="74">
        <f t="shared" si="2"/>
        <v>1.1065986668695493</v>
      </c>
    </row>
    <row r="41" spans="1:20" x14ac:dyDescent="0.25">
      <c r="A41" s="65">
        <v>24</v>
      </c>
      <c r="B41" s="28">
        <v>82634000</v>
      </c>
      <c r="C41" s="66" t="s">
        <v>90</v>
      </c>
      <c r="D41" s="67"/>
      <c r="E41" s="68"/>
      <c r="F41" s="68"/>
      <c r="G41" s="68"/>
      <c r="H41" s="67"/>
      <c r="I41" s="70">
        <f>[1]Коэффициенты!D41</f>
        <v>83226</v>
      </c>
      <c r="J41" s="71">
        <f>[1]ИБР!JF42</f>
        <v>0.93744717644678965</v>
      </c>
      <c r="K41" s="72">
        <f>'[1]ИНП 2028'!AL41</f>
        <v>0.71802847564649053</v>
      </c>
      <c r="L41" s="72">
        <f t="shared" si="3"/>
        <v>0.76594019768456412</v>
      </c>
      <c r="M41" s="68"/>
      <c r="N41" s="69">
        <f t="shared" si="1"/>
        <v>171452.78509221532</v>
      </c>
      <c r="O41" s="67"/>
      <c r="P41" s="69">
        <f t="shared" si="4"/>
        <v>171452.78509221532</v>
      </c>
      <c r="Q41" s="69">
        <f t="shared" si="5"/>
        <v>171452.78509221532</v>
      </c>
      <c r="R41" s="67"/>
      <c r="S41" s="73">
        <f t="shared" si="6"/>
        <v>171453</v>
      </c>
      <c r="T41" s="74">
        <f t="shared" si="2"/>
        <v>1.1065958259948405</v>
      </c>
    </row>
    <row r="42" spans="1:20" x14ac:dyDescent="0.25">
      <c r="A42" s="65">
        <v>25</v>
      </c>
      <c r="B42" s="28">
        <v>82637000</v>
      </c>
      <c r="C42" s="66" t="s">
        <v>91</v>
      </c>
      <c r="D42" s="67"/>
      <c r="E42" s="68"/>
      <c r="F42" s="68"/>
      <c r="G42" s="68"/>
      <c r="H42" s="67"/>
      <c r="I42" s="70">
        <f>[1]Коэффициенты!D42</f>
        <v>55337</v>
      </c>
      <c r="J42" s="71">
        <f>[1]ИБР!JF43</f>
        <v>0.92776575842033826</v>
      </c>
      <c r="K42" s="72">
        <f>'[1]ИНП 2028'!AL42</f>
        <v>1.0500334882327333</v>
      </c>
      <c r="L42" s="72">
        <f t="shared" si="3"/>
        <v>1.1317872843470473</v>
      </c>
      <c r="M42" s="68"/>
      <c r="N42" s="69">
        <f t="shared" si="1"/>
        <v>0</v>
      </c>
      <c r="O42" s="67"/>
      <c r="P42" s="69">
        <f t="shared" si="4"/>
        <v>0</v>
      </c>
      <c r="Q42" s="69">
        <f t="shared" si="5"/>
        <v>0</v>
      </c>
      <c r="R42" s="67"/>
      <c r="S42" s="73">
        <f t="shared" si="6"/>
        <v>0</v>
      </c>
      <c r="T42" s="74">
        <f t="shared" si="2"/>
        <v>1.1317872843470473</v>
      </c>
    </row>
    <row r="43" spans="1:20" x14ac:dyDescent="0.25">
      <c r="A43" s="65">
        <v>26</v>
      </c>
      <c r="B43" s="28">
        <v>82639000</v>
      </c>
      <c r="C43" s="66" t="s">
        <v>92</v>
      </c>
      <c r="D43" s="67"/>
      <c r="E43" s="68"/>
      <c r="F43" s="68"/>
      <c r="G43" s="68"/>
      <c r="H43" s="67"/>
      <c r="I43" s="70">
        <f>[1]Коэффициенты!D43</f>
        <v>35125</v>
      </c>
      <c r="J43" s="71">
        <f>[1]ИБР!JF44</f>
        <v>0.97242429807889852</v>
      </c>
      <c r="K43" s="72">
        <f>'[1]ИНП 2028'!AL43</f>
        <v>0.81991396568625774</v>
      </c>
      <c r="L43" s="72">
        <f t="shared" si="3"/>
        <v>0.84316482764371781</v>
      </c>
      <c r="M43" s="68"/>
      <c r="N43" s="69">
        <f t="shared" si="1"/>
        <v>58044.623855604877</v>
      </c>
      <c r="O43" s="67"/>
      <c r="P43" s="69">
        <f t="shared" si="4"/>
        <v>58044.623855604877</v>
      </c>
      <c r="Q43" s="69">
        <f t="shared" si="5"/>
        <v>58044.623855604877</v>
      </c>
      <c r="R43" s="67"/>
      <c r="S43" s="73">
        <f t="shared" si="6"/>
        <v>58045</v>
      </c>
      <c r="T43" s="74">
        <f t="shared" si="2"/>
        <v>1.1065971060992339</v>
      </c>
    </row>
    <row r="44" spans="1:20" x14ac:dyDescent="0.25">
      <c r="A44" s="65">
        <v>27</v>
      </c>
      <c r="B44" s="28">
        <v>82640000</v>
      </c>
      <c r="C44" s="66" t="s">
        <v>93</v>
      </c>
      <c r="D44" s="67"/>
      <c r="E44" s="68"/>
      <c r="F44" s="68"/>
      <c r="G44" s="68"/>
      <c r="H44" s="67"/>
      <c r="I44" s="70">
        <f>[1]Коэффициенты!D44</f>
        <v>17438</v>
      </c>
      <c r="J44" s="71">
        <f>[1]ИБР!JF45</f>
        <v>1.3940989041161331</v>
      </c>
      <c r="K44" s="72">
        <f>'[1]ИНП 2028'!AL44</f>
        <v>1.6488243025882057</v>
      </c>
      <c r="L44" s="72">
        <f t="shared" si="3"/>
        <v>1.182716877346353</v>
      </c>
      <c r="M44" s="68"/>
      <c r="N44" s="69">
        <f t="shared" si="1"/>
        <v>0</v>
      </c>
      <c r="O44" s="67"/>
      <c r="P44" s="69">
        <f t="shared" si="4"/>
        <v>0</v>
      </c>
      <c r="Q44" s="69">
        <f t="shared" si="5"/>
        <v>0</v>
      </c>
      <c r="R44" s="67"/>
      <c r="S44" s="73">
        <f t="shared" si="6"/>
        <v>0</v>
      </c>
      <c r="T44" s="74">
        <f t="shared" si="2"/>
        <v>1.182716877346353</v>
      </c>
    </row>
    <row r="45" spans="1:20" x14ac:dyDescent="0.25">
      <c r="A45" s="65">
        <v>28</v>
      </c>
      <c r="B45" s="28">
        <v>82642000</v>
      </c>
      <c r="C45" s="66" t="s">
        <v>94</v>
      </c>
      <c r="D45" s="67"/>
      <c r="E45" s="68"/>
      <c r="F45" s="68"/>
      <c r="G45" s="68"/>
      <c r="H45" s="67"/>
      <c r="I45" s="70">
        <f>[1]Коэффициенты!D45</f>
        <v>20305</v>
      </c>
      <c r="J45" s="71">
        <f>[1]ИБР!JF46</f>
        <v>1.5390653046113458</v>
      </c>
      <c r="K45" s="72">
        <f>'[1]ИНП 2028'!AL45</f>
        <v>0.69806406579258706</v>
      </c>
      <c r="L45" s="72">
        <f t="shared" si="3"/>
        <v>0.45356364262195259</v>
      </c>
      <c r="M45" s="68"/>
      <c r="N45" s="69">
        <f t="shared" si="1"/>
        <v>131649.14269309971</v>
      </c>
      <c r="O45" s="67"/>
      <c r="P45" s="69">
        <f t="shared" si="4"/>
        <v>131649.14269309971</v>
      </c>
      <c r="Q45" s="69">
        <f t="shared" si="5"/>
        <v>131649.14269309971</v>
      </c>
      <c r="R45" s="67"/>
      <c r="S45" s="73">
        <f t="shared" si="6"/>
        <v>131649</v>
      </c>
      <c r="T45" s="74">
        <f t="shared" si="2"/>
        <v>1.1065946911858537</v>
      </c>
    </row>
    <row r="46" spans="1:20" x14ac:dyDescent="0.25">
      <c r="A46" s="65">
        <v>29</v>
      </c>
      <c r="B46" s="28">
        <v>82647000</v>
      </c>
      <c r="C46" s="66" t="s">
        <v>95</v>
      </c>
      <c r="D46" s="67"/>
      <c r="E46" s="68"/>
      <c r="F46" s="68"/>
      <c r="G46" s="68"/>
      <c r="H46" s="67"/>
      <c r="I46" s="70">
        <f>[1]Коэффициенты!D46</f>
        <v>57356</v>
      </c>
      <c r="J46" s="71">
        <f>[1]ИБР!JF47</f>
        <v>0.9261440149632072</v>
      </c>
      <c r="K46" s="72">
        <f>'[1]ИНП 2028'!AL46</f>
        <v>0.82613897231723032</v>
      </c>
      <c r="L46" s="72">
        <f t="shared" si="3"/>
        <v>0.89201998713995923</v>
      </c>
      <c r="M46" s="68"/>
      <c r="N46" s="69">
        <f t="shared" si="1"/>
        <v>73529.400954769459</v>
      </c>
      <c r="O46" s="67"/>
      <c r="P46" s="69">
        <f t="shared" si="4"/>
        <v>73529.400954769459</v>
      </c>
      <c r="Q46" s="69">
        <f t="shared" si="5"/>
        <v>73529.400954769459</v>
      </c>
      <c r="R46" s="67"/>
      <c r="S46" s="73">
        <f t="shared" si="6"/>
        <v>73529</v>
      </c>
      <c r="T46" s="74">
        <f t="shared" si="2"/>
        <v>1.1065942289233548</v>
      </c>
    </row>
    <row r="47" spans="1:20" x14ac:dyDescent="0.25">
      <c r="A47" s="65">
        <v>30</v>
      </c>
      <c r="B47" s="28">
        <v>82644000</v>
      </c>
      <c r="C47" s="66" t="s">
        <v>96</v>
      </c>
      <c r="D47" s="67"/>
      <c r="E47" s="68"/>
      <c r="F47" s="68"/>
      <c r="G47" s="68"/>
      <c r="H47" s="67"/>
      <c r="I47" s="70">
        <f>[1]Коэффициенты!D47</f>
        <v>26838</v>
      </c>
      <c r="J47" s="71">
        <f>[1]ИБР!JF48</f>
        <v>1.1921844192400606</v>
      </c>
      <c r="K47" s="72">
        <f>'[1]ИНП 2028'!AL47</f>
        <v>0.81387691016829844</v>
      </c>
      <c r="L47" s="72">
        <f t="shared" si="3"/>
        <v>0.6826770229786191</v>
      </c>
      <c r="M47" s="68"/>
      <c r="N47" s="69">
        <f t="shared" si="1"/>
        <v>87498.281909973579</v>
      </c>
      <c r="O47" s="67"/>
      <c r="P47" s="69">
        <f t="shared" si="4"/>
        <v>87498.281909973579</v>
      </c>
      <c r="Q47" s="69">
        <f t="shared" si="5"/>
        <v>87498.281909973579</v>
      </c>
      <c r="R47" s="67"/>
      <c r="S47" s="73">
        <f t="shared" si="6"/>
        <v>87498</v>
      </c>
      <c r="T47" s="74">
        <f t="shared" si="2"/>
        <v>1.1065940331809738</v>
      </c>
    </row>
    <row r="48" spans="1:20" x14ac:dyDescent="0.25">
      <c r="A48" s="65">
        <v>31</v>
      </c>
      <c r="B48" s="28">
        <v>82648000</v>
      </c>
      <c r="C48" s="66" t="s">
        <v>97</v>
      </c>
      <c r="D48" s="67"/>
      <c r="E48" s="68"/>
      <c r="F48" s="68"/>
      <c r="G48" s="68"/>
      <c r="H48" s="67"/>
      <c r="I48" s="70">
        <f>[1]Коэффициенты!D48</f>
        <v>52830</v>
      </c>
      <c r="J48" s="71">
        <f>[1]ИБР!JF49</f>
        <v>1.246155367062898</v>
      </c>
      <c r="K48" s="72">
        <f>'[1]ИНП 2028'!AL48</f>
        <v>0.65728746192965393</v>
      </c>
      <c r="L48" s="72">
        <f t="shared" si="3"/>
        <v>0.52745225780219929</v>
      </c>
      <c r="M48" s="68"/>
      <c r="N48" s="69">
        <f t="shared" si="1"/>
        <v>245958.82673386027</v>
      </c>
      <c r="O48" s="67"/>
      <c r="P48" s="69">
        <f t="shared" si="4"/>
        <v>245958.82673386027</v>
      </c>
      <c r="Q48" s="69">
        <f t="shared" si="5"/>
        <v>245958.82673386027</v>
      </c>
      <c r="R48" s="67"/>
      <c r="S48" s="73">
        <f t="shared" si="6"/>
        <v>245959</v>
      </c>
      <c r="T48" s="74">
        <f t="shared" si="2"/>
        <v>1.1065958069784316</v>
      </c>
    </row>
    <row r="49" spans="1:20" x14ac:dyDescent="0.25">
      <c r="A49" s="65">
        <v>32</v>
      </c>
      <c r="B49" s="28">
        <v>82649000</v>
      </c>
      <c r="C49" s="66" t="s">
        <v>98</v>
      </c>
      <c r="D49" s="67"/>
      <c r="E49" s="68"/>
      <c r="F49" s="68"/>
      <c r="G49" s="68"/>
      <c r="H49" s="67"/>
      <c r="I49" s="70">
        <f>[1]Коэффициенты!D49</f>
        <v>35942</v>
      </c>
      <c r="J49" s="71">
        <f>[1]ИБР!JF50</f>
        <v>1.1963456346771761</v>
      </c>
      <c r="K49" s="72">
        <f>'[1]ИНП 2028'!AL49</f>
        <v>1.2551321164129299</v>
      </c>
      <c r="L49" s="72">
        <f t="shared" si="3"/>
        <v>1.0491383760944777</v>
      </c>
      <c r="M49" s="68"/>
      <c r="N49" s="69">
        <f t="shared" si="1"/>
        <v>15937.702691894281</v>
      </c>
      <c r="O49" s="67"/>
      <c r="P49" s="69">
        <f t="shared" si="4"/>
        <v>15937.702691894281</v>
      </c>
      <c r="Q49" s="69">
        <f t="shared" si="5"/>
        <v>15937.702691894283</v>
      </c>
      <c r="R49" s="67"/>
      <c r="S49" s="73">
        <f t="shared" si="6"/>
        <v>15938</v>
      </c>
      <c r="T49" s="74">
        <f t="shared" si="2"/>
        <v>1.1065964708256557</v>
      </c>
    </row>
    <row r="50" spans="1:20" x14ac:dyDescent="0.25">
      <c r="A50" s="65">
        <v>33</v>
      </c>
      <c r="B50" s="28">
        <v>82651000</v>
      </c>
      <c r="C50" s="66" t="s">
        <v>99</v>
      </c>
      <c r="D50" s="67"/>
      <c r="E50" s="68"/>
      <c r="F50" s="68"/>
      <c r="G50" s="68"/>
      <c r="H50" s="67"/>
      <c r="I50" s="70">
        <f>[1]Коэффициенты!D50</f>
        <v>24317</v>
      </c>
      <c r="J50" s="71">
        <f>[1]ИБР!JF51</f>
        <v>1.8348632951561699</v>
      </c>
      <c r="K50" s="72">
        <f>'[1]ИНП 2028'!AL50</f>
        <v>0.69494204532402926</v>
      </c>
      <c r="L50" s="72">
        <f t="shared" si="3"/>
        <v>0.37874322689793682</v>
      </c>
      <c r="M50" s="68"/>
      <c r="N50" s="69">
        <f t="shared" si="1"/>
        <v>209498.3383317806</v>
      </c>
      <c r="O50" s="67"/>
      <c r="P50" s="69">
        <f t="shared" si="4"/>
        <v>209498.3383317806</v>
      </c>
      <c r="Q50" s="69">
        <f t="shared" si="5"/>
        <v>209498.33833178063</v>
      </c>
      <c r="R50" s="67"/>
      <c r="S50" s="73">
        <f t="shared" si="6"/>
        <v>209498</v>
      </c>
      <c r="T50" s="74">
        <f t="shared" si="2"/>
        <v>1.1065942235466606</v>
      </c>
    </row>
    <row r="51" spans="1:20" x14ac:dyDescent="0.25">
      <c r="A51" s="65">
        <v>34</v>
      </c>
      <c r="B51" s="28">
        <v>82653000</v>
      </c>
      <c r="C51" s="66" t="s">
        <v>100</v>
      </c>
      <c r="D51" s="67"/>
      <c r="E51" s="68"/>
      <c r="F51" s="68"/>
      <c r="G51" s="68"/>
      <c r="H51" s="67"/>
      <c r="I51" s="70">
        <f>[1]Коэффициенты!D51</f>
        <v>32414</v>
      </c>
      <c r="J51" s="71">
        <f>[1]ИБР!JF52</f>
        <v>1.147775881723726</v>
      </c>
      <c r="K51" s="72">
        <f>'[1]ИНП 2028'!AL51</f>
        <v>0.90152638522028128</v>
      </c>
      <c r="L51" s="72">
        <f t="shared" si="3"/>
        <v>0.78545506973571522</v>
      </c>
      <c r="M51" s="68"/>
      <c r="N51" s="69">
        <f t="shared" si="1"/>
        <v>77074.064685116216</v>
      </c>
      <c r="O51" s="67"/>
      <c r="P51" s="69">
        <f t="shared" si="4"/>
        <v>77074.064685116216</v>
      </c>
      <c r="Q51" s="69">
        <f t="shared" si="5"/>
        <v>77074.064685116216</v>
      </c>
      <c r="R51" s="67"/>
      <c r="S51" s="73">
        <f t="shared" si="6"/>
        <v>77074</v>
      </c>
      <c r="T51" s="74">
        <f t="shared" si="2"/>
        <v>1.1065951294800311</v>
      </c>
    </row>
    <row r="52" spans="1:20" x14ac:dyDescent="0.25">
      <c r="A52" s="65">
        <v>35</v>
      </c>
      <c r="B52" s="28">
        <v>82654000</v>
      </c>
      <c r="C52" s="66" t="s">
        <v>101</v>
      </c>
      <c r="D52" s="67"/>
      <c r="E52" s="68"/>
      <c r="F52" s="68"/>
      <c r="G52" s="68"/>
      <c r="H52" s="67"/>
      <c r="I52" s="70">
        <f>[1]Коэффициенты!D52</f>
        <v>178158</v>
      </c>
      <c r="J52" s="71">
        <f>[1]ИБР!JF53</f>
        <v>0.82783237144588351</v>
      </c>
      <c r="K52" s="72">
        <f>'[1]ИНП 2028'!AL52</f>
        <v>0.47521318654165734</v>
      </c>
      <c r="L52" s="72">
        <f t="shared" si="3"/>
        <v>0.57404518466903498</v>
      </c>
      <c r="M52" s="68"/>
      <c r="N52" s="69">
        <f t="shared" si="1"/>
        <v>506677.932637044</v>
      </c>
      <c r="O52" s="67"/>
      <c r="P52" s="69">
        <f t="shared" si="4"/>
        <v>506677.932637044</v>
      </c>
      <c r="Q52" s="69">
        <f t="shared" si="5"/>
        <v>506677.932637044</v>
      </c>
      <c r="R52" s="67"/>
      <c r="S52" s="73">
        <f t="shared" si="6"/>
        <v>506678</v>
      </c>
      <c r="T52" s="74">
        <f t="shared" si="2"/>
        <v>1.1065954698026821</v>
      </c>
    </row>
    <row r="53" spans="1:20" x14ac:dyDescent="0.25">
      <c r="A53" s="65">
        <v>36</v>
      </c>
      <c r="B53" s="28">
        <v>82655000</v>
      </c>
      <c r="C53" s="66" t="s">
        <v>102</v>
      </c>
      <c r="D53" s="67"/>
      <c r="E53" s="68"/>
      <c r="F53" s="68"/>
      <c r="G53" s="68"/>
      <c r="H53" s="67"/>
      <c r="I53" s="70">
        <f>[1]Коэффициенты!D53</f>
        <v>20490</v>
      </c>
      <c r="J53" s="71">
        <f>[1]ИБР!JF54</f>
        <v>1.3994635830577551</v>
      </c>
      <c r="K53" s="72">
        <f>'[1]ИНП 2028'!AL53</f>
        <v>0.6978742665133808</v>
      </c>
      <c r="L53" s="72">
        <f t="shared" si="3"/>
        <v>0.49867268785127072</v>
      </c>
      <c r="M53" s="68"/>
      <c r="N53" s="69">
        <f t="shared" si="1"/>
        <v>112454.18459059412</v>
      </c>
      <c r="O53" s="67"/>
      <c r="P53" s="69">
        <f t="shared" si="4"/>
        <v>112454.18459059412</v>
      </c>
      <c r="Q53" s="69">
        <f t="shared" si="5"/>
        <v>112454.18459059412</v>
      </c>
      <c r="R53" s="67"/>
      <c r="S53" s="73">
        <f t="shared" si="6"/>
        <v>112454</v>
      </c>
      <c r="T53" s="74">
        <f t="shared" si="2"/>
        <v>1.1065944011108166</v>
      </c>
    </row>
    <row r="54" spans="1:20" x14ac:dyDescent="0.25">
      <c r="A54" s="65">
        <v>37</v>
      </c>
      <c r="B54" s="28">
        <v>82656000</v>
      </c>
      <c r="C54" s="66" t="s">
        <v>103</v>
      </c>
      <c r="D54" s="67"/>
      <c r="E54" s="68"/>
      <c r="F54" s="68"/>
      <c r="G54" s="68"/>
      <c r="H54" s="67"/>
      <c r="I54" s="70">
        <f>[1]Коэффициенты!D54</f>
        <v>31739</v>
      </c>
      <c r="J54" s="71">
        <f>[1]ИБР!JF55</f>
        <v>1.3282817615299809</v>
      </c>
      <c r="K54" s="72">
        <f>'[1]ИНП 2028'!AL54</f>
        <v>1.3992019708839474</v>
      </c>
      <c r="L54" s="72">
        <f t="shared" si="3"/>
        <v>1.0533924438383293</v>
      </c>
      <c r="M54" s="68"/>
      <c r="N54" s="69">
        <f t="shared" si="1"/>
        <v>14469.145938704833</v>
      </c>
      <c r="O54" s="67"/>
      <c r="P54" s="69">
        <f t="shared" si="4"/>
        <v>14469.145938704833</v>
      </c>
      <c r="Q54" s="69">
        <f t="shared" si="5"/>
        <v>14469.145938704833</v>
      </c>
      <c r="R54" s="67"/>
      <c r="S54" s="73">
        <f t="shared" si="6"/>
        <v>14469</v>
      </c>
      <c r="T54" s="74">
        <f t="shared" si="2"/>
        <v>1.1065948623843349</v>
      </c>
    </row>
    <row r="55" spans="1:20" x14ac:dyDescent="0.25">
      <c r="A55" s="65">
        <v>38</v>
      </c>
      <c r="B55" s="28">
        <v>82657000</v>
      </c>
      <c r="C55" s="66" t="s">
        <v>104</v>
      </c>
      <c r="D55" s="67"/>
      <c r="E55" s="68"/>
      <c r="F55" s="68"/>
      <c r="G55" s="68"/>
      <c r="H55" s="67"/>
      <c r="I55" s="70">
        <f>[1]Коэффициенты!D55</f>
        <v>27826</v>
      </c>
      <c r="J55" s="71">
        <f>[1]ИБР!JF56</f>
        <v>1.5265911289352436</v>
      </c>
      <c r="K55" s="72">
        <f>'[1]ИНП 2028'!AL55</f>
        <v>0.5942548125560696</v>
      </c>
      <c r="L55" s="72">
        <f t="shared" si="3"/>
        <v>0.38926913781461997</v>
      </c>
      <c r="M55" s="68"/>
      <c r="N55" s="69">
        <f t="shared" si="1"/>
        <v>196568.50656523864</v>
      </c>
      <c r="O55" s="67"/>
      <c r="P55" s="69">
        <f t="shared" si="4"/>
        <v>196568.50656523864</v>
      </c>
      <c r="Q55" s="69">
        <f t="shared" si="5"/>
        <v>196568.50656523861</v>
      </c>
      <c r="R55" s="67"/>
      <c r="S55" s="73">
        <f t="shared" si="6"/>
        <v>196569</v>
      </c>
      <c r="T55" s="74">
        <f t="shared" si="2"/>
        <v>1.1065971996633854</v>
      </c>
    </row>
    <row r="56" spans="1:20" x14ac:dyDescent="0.25">
      <c r="A56" s="65">
        <v>39</v>
      </c>
      <c r="B56" s="28">
        <v>82658000</v>
      </c>
      <c r="C56" s="66" t="s">
        <v>105</v>
      </c>
      <c r="D56" s="67"/>
      <c r="E56" s="68"/>
      <c r="F56" s="68"/>
      <c r="G56" s="68"/>
      <c r="H56" s="67"/>
      <c r="I56" s="70">
        <f>[1]Коэффициенты!D56</f>
        <v>13003</v>
      </c>
      <c r="J56" s="71">
        <f>[1]ИБР!JF57</f>
        <v>2.5518711057850227</v>
      </c>
      <c r="K56" s="72">
        <f>'[1]ИНП 2028'!AL56</f>
        <v>1.1057261989257476</v>
      </c>
      <c r="L56" s="72">
        <f t="shared" si="3"/>
        <v>0.43330017586667924</v>
      </c>
      <c r="M56" s="68"/>
      <c r="N56" s="69">
        <f t="shared" si="1"/>
        <v>144122.4123201709</v>
      </c>
      <c r="O56" s="67"/>
      <c r="P56" s="69">
        <f t="shared" si="4"/>
        <v>144122.4123201709</v>
      </c>
      <c r="Q56" s="69">
        <f t="shared" si="5"/>
        <v>144122.4123201709</v>
      </c>
      <c r="R56" s="67"/>
      <c r="S56" s="73">
        <f t="shared" si="6"/>
        <v>144122</v>
      </c>
      <c r="T56" s="74">
        <f t="shared" si="2"/>
        <v>1.1065934727680073</v>
      </c>
    </row>
    <row r="57" spans="1:20" x14ac:dyDescent="0.25">
      <c r="A57" s="65">
        <v>40</v>
      </c>
      <c r="B57" s="28">
        <v>82659000</v>
      </c>
      <c r="C57" s="66" t="s">
        <v>106</v>
      </c>
      <c r="D57" s="67"/>
      <c r="E57" s="68"/>
      <c r="F57" s="68"/>
      <c r="G57" s="68"/>
      <c r="H57" s="67"/>
      <c r="I57" s="70">
        <f>[1]Коэффициенты!D57</f>
        <v>14563</v>
      </c>
      <c r="J57" s="71">
        <f>[1]ИБР!JF58</f>
        <v>1.9032721238921766</v>
      </c>
      <c r="K57" s="72">
        <f>'[1]ИНП 2028'!AL57</f>
        <v>0.75319450811687472</v>
      </c>
      <c r="L57" s="72">
        <f t="shared" si="3"/>
        <v>0.39573663621815564</v>
      </c>
      <c r="M57" s="68"/>
      <c r="N57" s="69">
        <f t="shared" si="1"/>
        <v>127103.86300436463</v>
      </c>
      <c r="O57" s="67"/>
      <c r="P57" s="69">
        <f t="shared" si="4"/>
        <v>127103.86300436463</v>
      </c>
      <c r="Q57" s="69">
        <f t="shared" si="5"/>
        <v>127103.86300436463</v>
      </c>
      <c r="R57" s="67"/>
      <c r="S57" s="73">
        <f t="shared" si="6"/>
        <v>127104</v>
      </c>
      <c r="T57" s="74">
        <f t="shared" si="2"/>
        <v>1.1065961651808665</v>
      </c>
    </row>
    <row r="58" spans="1:20" x14ac:dyDescent="0.25">
      <c r="A58" s="65">
        <v>41</v>
      </c>
      <c r="B58" s="28">
        <v>82646000</v>
      </c>
      <c r="C58" s="66" t="s">
        <v>107</v>
      </c>
      <c r="D58" s="67"/>
      <c r="E58" s="68"/>
      <c r="F58" s="68"/>
      <c r="G58" s="68"/>
      <c r="H58" s="67"/>
      <c r="I58" s="70">
        <f>[1]Коэффициенты!D58</f>
        <v>31482</v>
      </c>
      <c r="J58" s="71">
        <f>[1]ИБР!JF59</f>
        <v>1.2984510331322272</v>
      </c>
      <c r="K58" s="72">
        <f>'[1]ИНП 2028'!AL58</f>
        <v>0.80614483599402753</v>
      </c>
      <c r="L58" s="72">
        <f t="shared" si="3"/>
        <v>0.6208511645212994</v>
      </c>
      <c r="M58" s="68"/>
      <c r="N58" s="69">
        <f t="shared" si="1"/>
        <v>128091.18331272794</v>
      </c>
      <c r="O58" s="67"/>
      <c r="P58" s="69">
        <f t="shared" si="4"/>
        <v>128091.18331272794</v>
      </c>
      <c r="Q58" s="69">
        <f t="shared" si="5"/>
        <v>128091.18331272794</v>
      </c>
      <c r="R58" s="67"/>
      <c r="S58" s="73">
        <f t="shared" si="6"/>
        <v>128091</v>
      </c>
      <c r="T58" s="74">
        <f t="shared" si="2"/>
        <v>1.1065947038459822</v>
      </c>
    </row>
    <row r="59" spans="1:20" x14ac:dyDescent="0.25">
      <c r="A59" s="65">
        <v>42</v>
      </c>
      <c r="B59" s="28">
        <v>82660000</v>
      </c>
      <c r="C59" s="66" t="s">
        <v>108</v>
      </c>
      <c r="D59" s="67"/>
      <c r="E59" s="68"/>
      <c r="F59" s="68"/>
      <c r="G59" s="68"/>
      <c r="H59" s="67"/>
      <c r="I59" s="70">
        <f>[1]Коэффициенты!D59</f>
        <v>8728</v>
      </c>
      <c r="J59" s="71">
        <f>[1]ИБР!JF60</f>
        <v>2.2811979800809885</v>
      </c>
      <c r="K59" s="72">
        <f>'[1]ИНП 2028'!AL59</f>
        <v>4.2394936492861517E-2</v>
      </c>
      <c r="L59" s="72">
        <f t="shared" si="3"/>
        <v>1.8584505537461674E-2</v>
      </c>
      <c r="M59" s="68"/>
      <c r="N59" s="69">
        <f t="shared" si="1"/>
        <v>139744.47678793588</v>
      </c>
      <c r="O59" s="67"/>
      <c r="P59" s="69">
        <f t="shared" si="4"/>
        <v>139744.47678793588</v>
      </c>
      <c r="Q59" s="69">
        <f t="shared" si="5"/>
        <v>139744.47678793588</v>
      </c>
      <c r="R59" s="67"/>
      <c r="S59" s="73">
        <f t="shared" si="6"/>
        <v>139744</v>
      </c>
      <c r="T59" s="74">
        <f t="shared" si="2"/>
        <v>1.10659168686425</v>
      </c>
    </row>
    <row r="60" spans="1:20" x14ac:dyDescent="0.25">
      <c r="A60" s="65">
        <v>43</v>
      </c>
      <c r="B60" s="65">
        <v>82701000</v>
      </c>
      <c r="C60" s="66" t="s">
        <v>109</v>
      </c>
      <c r="D60" s="67"/>
      <c r="E60" s="68"/>
      <c r="F60" s="68"/>
      <c r="G60" s="68"/>
      <c r="H60" s="67"/>
      <c r="I60" s="70">
        <f>[1]Коэффициенты!D60</f>
        <v>763940</v>
      </c>
      <c r="J60" s="71">
        <f>[1]ИБР!JF61</f>
        <v>0.79488242916497953</v>
      </c>
      <c r="K60" s="72">
        <f>'[1]ИНП 2028'!AL60</f>
        <v>1.4616552211855909</v>
      </c>
      <c r="L60" s="72">
        <f t="shared" si="3"/>
        <v>1.8388319675414806</v>
      </c>
      <c r="M60" s="68"/>
      <c r="N60" s="69">
        <f t="shared" si="1"/>
        <v>0</v>
      </c>
      <c r="O60" s="67"/>
      <c r="P60" s="69">
        <f t="shared" si="4"/>
        <v>0</v>
      </c>
      <c r="Q60" s="69">
        <f t="shared" si="5"/>
        <v>0</v>
      </c>
      <c r="R60" s="67"/>
      <c r="S60" s="73">
        <f t="shared" si="6"/>
        <v>0</v>
      </c>
      <c r="T60" s="74">
        <f t="shared" si="2"/>
        <v>1.8388319675414806</v>
      </c>
    </row>
    <row r="61" spans="1:20" x14ac:dyDescent="0.25">
      <c r="A61" s="65">
        <v>44</v>
      </c>
      <c r="B61" s="28">
        <v>82710000</v>
      </c>
      <c r="C61" s="66" t="s">
        <v>110</v>
      </c>
      <c r="D61" s="67"/>
      <c r="E61" s="68"/>
      <c r="F61" s="68"/>
      <c r="G61" s="68"/>
      <c r="H61" s="67"/>
      <c r="I61" s="70">
        <f>[1]Коэффициенты!D61</f>
        <v>128141</v>
      </c>
      <c r="J61" s="71">
        <f>[1]ИБР!JF62</f>
        <v>0.87633717999412364</v>
      </c>
      <c r="K61" s="72">
        <f>'[1]ИНП 2028'!AL61</f>
        <v>0.99443135525628701</v>
      </c>
      <c r="L61" s="72">
        <f t="shared" si="3"/>
        <v>1.1347588325111977</v>
      </c>
      <c r="M61" s="68"/>
      <c r="N61" s="69">
        <f t="shared" si="1"/>
        <v>0</v>
      </c>
      <c r="O61" s="67"/>
      <c r="P61" s="69">
        <f t="shared" si="4"/>
        <v>0</v>
      </c>
      <c r="Q61" s="69">
        <f t="shared" si="5"/>
        <v>0</v>
      </c>
      <c r="R61" s="67"/>
      <c r="S61" s="73">
        <f t="shared" si="6"/>
        <v>0</v>
      </c>
      <c r="T61" s="74">
        <f t="shared" si="2"/>
        <v>1.1347588325111977</v>
      </c>
    </row>
    <row r="62" spans="1:20" x14ac:dyDescent="0.25">
      <c r="A62" s="65">
        <v>45</v>
      </c>
      <c r="B62" s="28">
        <v>82705000</v>
      </c>
      <c r="C62" s="66" t="s">
        <v>111</v>
      </c>
      <c r="D62" s="67"/>
      <c r="E62" s="68"/>
      <c r="F62" s="68"/>
      <c r="G62" s="68"/>
      <c r="H62" s="67"/>
      <c r="I62" s="70">
        <f>[1]Коэффициенты!D62</f>
        <v>70190</v>
      </c>
      <c r="J62" s="71">
        <f>[1]ИБР!JF63</f>
        <v>1.0217843463913363</v>
      </c>
      <c r="K62" s="72">
        <f>'[1]ИНП 2028'!AL62</f>
        <v>1.2775175958914873</v>
      </c>
      <c r="L62" s="72">
        <f t="shared" si="3"/>
        <v>1.2502810406161839</v>
      </c>
      <c r="M62" s="68"/>
      <c r="N62" s="69">
        <f t="shared" si="1"/>
        <v>0</v>
      </c>
      <c r="O62" s="67"/>
      <c r="P62" s="69">
        <f t="shared" si="4"/>
        <v>0</v>
      </c>
      <c r="Q62" s="69">
        <f t="shared" si="5"/>
        <v>0</v>
      </c>
      <c r="R62" s="67"/>
      <c r="S62" s="73">
        <f t="shared" si="6"/>
        <v>0</v>
      </c>
      <c r="T62" s="74">
        <f t="shared" si="2"/>
        <v>1.2502810406161839</v>
      </c>
    </row>
    <row r="63" spans="1:20" x14ac:dyDescent="0.25">
      <c r="A63" s="65">
        <v>46</v>
      </c>
      <c r="B63" s="28">
        <v>82735000</v>
      </c>
      <c r="C63" s="66" t="s">
        <v>112</v>
      </c>
      <c r="D63" s="67"/>
      <c r="E63" s="68"/>
      <c r="F63" s="68"/>
      <c r="G63" s="68"/>
      <c r="H63" s="67"/>
      <c r="I63" s="70">
        <f>[1]Коэффициенты!D63</f>
        <v>161114</v>
      </c>
      <c r="J63" s="71">
        <f>[1]ИБР!JF64</f>
        <v>1.0153142500727794</v>
      </c>
      <c r="K63" s="72">
        <f>'[1]ИНП 2028'!AL63</f>
        <v>0.57724221593209779</v>
      </c>
      <c r="L63" s="72">
        <f t="shared" si="3"/>
        <v>0.56853552079143976</v>
      </c>
      <c r="M63" s="68"/>
      <c r="N63" s="69">
        <f t="shared" si="1"/>
        <v>567790.42315923143</v>
      </c>
      <c r="O63" s="67"/>
      <c r="P63" s="69">
        <f t="shared" si="4"/>
        <v>567790.42315923143</v>
      </c>
      <c r="Q63" s="69">
        <f t="shared" si="5"/>
        <v>567790.42315923143</v>
      </c>
      <c r="R63" s="67"/>
      <c r="S63" s="73">
        <f t="shared" si="6"/>
        <v>567790</v>
      </c>
      <c r="T63" s="74">
        <f t="shared" si="2"/>
        <v>1.1065949979981597</v>
      </c>
    </row>
    <row r="64" spans="1:20" x14ac:dyDescent="0.25">
      <c r="A64" s="65">
        <v>47</v>
      </c>
      <c r="B64" s="28">
        <v>82720000</v>
      </c>
      <c r="C64" s="66" t="s">
        <v>113</v>
      </c>
      <c r="D64" s="67"/>
      <c r="E64" s="68"/>
      <c r="F64" s="68"/>
      <c r="G64" s="68"/>
      <c r="H64" s="67"/>
      <c r="I64" s="70">
        <f>[1]Коэффициенты!D64</f>
        <v>133105</v>
      </c>
      <c r="J64" s="71">
        <f>[1]ИБР!JF65</f>
        <v>0.88135398919624819</v>
      </c>
      <c r="K64" s="72">
        <f>'[1]ИНП 2028'!AL64</f>
        <v>1.619741401217538</v>
      </c>
      <c r="L64" s="72">
        <f t="shared" si="3"/>
        <v>1.8377875644435024</v>
      </c>
      <c r="M64" s="68"/>
      <c r="N64" s="69">
        <f t="shared" si="1"/>
        <v>0</v>
      </c>
      <c r="O64" s="67"/>
      <c r="P64" s="69">
        <f t="shared" si="4"/>
        <v>0</v>
      </c>
      <c r="Q64" s="69">
        <f t="shared" si="5"/>
        <v>0</v>
      </c>
      <c r="R64" s="67"/>
      <c r="S64" s="73">
        <f t="shared" si="6"/>
        <v>0</v>
      </c>
      <c r="T64" s="74">
        <f t="shared" si="2"/>
        <v>1.8377875644435024</v>
      </c>
    </row>
    <row r="65" spans="1:20" x14ac:dyDescent="0.25">
      <c r="A65" s="65">
        <v>48</v>
      </c>
      <c r="B65" s="28">
        <v>82730000</v>
      </c>
      <c r="C65" s="66" t="s">
        <v>114</v>
      </c>
      <c r="D65" s="67"/>
      <c r="E65" s="68"/>
      <c r="F65" s="68"/>
      <c r="G65" s="68"/>
      <c r="H65" s="67"/>
      <c r="I65" s="70">
        <f>[1]Коэффициенты!D65</f>
        <v>53686</v>
      </c>
      <c r="J65" s="71">
        <f>[1]ИБР!JF66</f>
        <v>0.99932240341314371</v>
      </c>
      <c r="K65" s="72">
        <f>'[1]ИНП 2028'!AL65</f>
        <v>1.2210181968792957</v>
      </c>
      <c r="L65" s="72">
        <f t="shared" si="3"/>
        <v>1.2218461156369149</v>
      </c>
      <c r="M65" s="68"/>
      <c r="N65" s="69">
        <f t="shared" si="1"/>
        <v>0</v>
      </c>
      <c r="O65" s="67"/>
      <c r="P65" s="69">
        <f t="shared" si="4"/>
        <v>0</v>
      </c>
      <c r="Q65" s="69">
        <f t="shared" si="5"/>
        <v>0</v>
      </c>
      <c r="R65" s="67"/>
      <c r="S65" s="73">
        <f t="shared" si="6"/>
        <v>0</v>
      </c>
      <c r="T65" s="74">
        <f t="shared" si="2"/>
        <v>1.2218461156369149</v>
      </c>
    </row>
    <row r="66" spans="1:20" x14ac:dyDescent="0.25">
      <c r="A66" s="65">
        <v>49</v>
      </c>
      <c r="B66" s="28">
        <v>82725000</v>
      </c>
      <c r="C66" s="66" t="s">
        <v>115</v>
      </c>
      <c r="D66" s="67"/>
      <c r="E66" s="68"/>
      <c r="F66" s="68"/>
      <c r="G66" s="68"/>
      <c r="H66" s="67"/>
      <c r="I66" s="70">
        <f>[1]Коэффициенты!D66</f>
        <v>50887</v>
      </c>
      <c r="J66" s="71">
        <f>[1]ИБР!JF67</f>
        <v>1.0430995201969739</v>
      </c>
      <c r="K66" s="72">
        <f>'[1]ИНП 2028'!AL66</f>
        <v>0.97253017698810418</v>
      </c>
      <c r="L66" s="72">
        <f t="shared" si="3"/>
        <v>0.93234649058649377</v>
      </c>
      <c r="M66" s="68"/>
      <c r="N66" s="69">
        <f t="shared" si="1"/>
        <v>59665.921490019209</v>
      </c>
      <c r="O66" s="67"/>
      <c r="P66" s="69">
        <f t="shared" si="4"/>
        <v>59665.921490019209</v>
      </c>
      <c r="Q66" s="69">
        <f t="shared" si="5"/>
        <v>59665.921490019209</v>
      </c>
      <c r="R66" s="67"/>
      <c r="S66" s="73">
        <f t="shared" si="6"/>
        <v>59666</v>
      </c>
      <c r="T66" s="74">
        <f t="shared" si="2"/>
        <v>1.1065956282812732</v>
      </c>
    </row>
    <row r="67" spans="1:20" x14ac:dyDescent="0.25">
      <c r="A67" s="65">
        <v>50</v>
      </c>
      <c r="B67" s="28">
        <v>82715000</v>
      </c>
      <c r="C67" s="66" t="s">
        <v>116</v>
      </c>
      <c r="D67" s="67"/>
      <c r="E67" s="68"/>
      <c r="F67" s="68"/>
      <c r="G67" s="68"/>
      <c r="H67" s="67"/>
      <c r="I67" s="70">
        <f>[1]Коэффициенты!D67</f>
        <v>59275</v>
      </c>
      <c r="J67" s="71">
        <f>[1]ИБР!JF68</f>
        <v>0.99361047992948803</v>
      </c>
      <c r="K67" s="72">
        <f>'[1]ИНП 2028'!AL67</f>
        <v>0.73109980784918027</v>
      </c>
      <c r="L67" s="72">
        <f t="shared" si="3"/>
        <v>0.73580122454129415</v>
      </c>
      <c r="M67" s="68"/>
      <c r="N67" s="69">
        <f t="shared" si="1"/>
        <v>140878.37090506149</v>
      </c>
      <c r="O67" s="67"/>
      <c r="P67" s="69">
        <f t="shared" si="4"/>
        <v>140878.37090506149</v>
      </c>
      <c r="Q67" s="69">
        <f t="shared" si="5"/>
        <v>140878.37090506149</v>
      </c>
      <c r="R67" s="67"/>
      <c r="S67" s="73">
        <f t="shared" si="6"/>
        <v>140878</v>
      </c>
      <c r="T67" s="74">
        <f t="shared" si="2"/>
        <v>1.1065944227718167</v>
      </c>
    </row>
    <row r="68" spans="1:20" x14ac:dyDescent="0.25">
      <c r="A68" s="65">
        <v>51</v>
      </c>
      <c r="B68" s="28">
        <v>82738000</v>
      </c>
      <c r="C68" s="66" t="s">
        <v>117</v>
      </c>
      <c r="D68" s="67"/>
      <c r="E68" s="68"/>
      <c r="F68" s="68"/>
      <c r="G68" s="68"/>
      <c r="H68" s="67"/>
      <c r="I68" s="70">
        <f>[1]Коэффициенты!D68</f>
        <v>10700</v>
      </c>
      <c r="J68" s="71">
        <f>[1]ИБР!JF69</f>
        <v>1.7255361124983422</v>
      </c>
      <c r="K68" s="72">
        <f>'[1]ИНП 2028'!AL68</f>
        <v>0.86226520027992937</v>
      </c>
      <c r="L68" s="72">
        <f t="shared" si="3"/>
        <v>0.49970857986361489</v>
      </c>
      <c r="M68" s="68"/>
      <c r="N68" s="69">
        <f t="shared" si="1"/>
        <v>72283.509142904368</v>
      </c>
      <c r="O68" s="67"/>
      <c r="P68" s="69">
        <f t="shared" si="4"/>
        <v>72283.509142904368</v>
      </c>
      <c r="Q68" s="69">
        <f t="shared" si="5"/>
        <v>72283.509142904368</v>
      </c>
      <c r="R68" s="67"/>
      <c r="S68" s="73">
        <f t="shared" si="6"/>
        <v>72284</v>
      </c>
      <c r="T68" s="74">
        <f t="shared" si="2"/>
        <v>1.1065995201986654</v>
      </c>
    </row>
    <row r="69" spans="1:20" x14ac:dyDescent="0.25">
      <c r="A69" s="65">
        <v>52</v>
      </c>
      <c r="B69" s="28">
        <v>82708000</v>
      </c>
      <c r="C69" s="66" t="s">
        <v>118</v>
      </c>
      <c r="D69" s="67"/>
      <c r="E69" s="68"/>
      <c r="F69" s="68"/>
      <c r="G69" s="68"/>
      <c r="H69" s="67"/>
      <c r="I69" s="70">
        <f>[1]Коэффициенты!D69</f>
        <v>32673</v>
      </c>
      <c r="J69" s="71">
        <f>[1]ИБР!JF70</f>
        <v>1.1180051593615086</v>
      </c>
      <c r="K69" s="72">
        <f>'[1]ИНП 2028'!AL69</f>
        <v>0.70099478067651488</v>
      </c>
      <c r="L69" s="72">
        <f t="shared" si="3"/>
        <v>0.6270049604036283</v>
      </c>
      <c r="M69" s="68"/>
      <c r="N69" s="69">
        <f t="shared" si="1"/>
        <v>113012.64228754872</v>
      </c>
      <c r="O69" s="67"/>
      <c r="P69" s="69">
        <f t="shared" si="4"/>
        <v>113012.64228754872</v>
      </c>
      <c r="Q69" s="69">
        <f t="shared" si="5"/>
        <v>113012.64228754872</v>
      </c>
      <c r="R69" s="67"/>
      <c r="S69" s="73">
        <f t="shared" si="6"/>
        <v>113013</v>
      </c>
      <c r="T69" s="74">
        <f t="shared" si="2"/>
        <v>1.1065969170201782</v>
      </c>
    </row>
    <row r="70" spans="1:20" x14ac:dyDescent="0.25">
      <c r="I70" s="81"/>
    </row>
    <row r="72" spans="1:20" x14ac:dyDescent="0.25">
      <c r="A72" s="79"/>
      <c r="B72" s="79"/>
    </row>
    <row r="73" spans="1:20" x14ac:dyDescent="0.25">
      <c r="A73" s="79"/>
      <c r="B73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2026</vt:lpstr>
      <vt:lpstr>2027</vt:lpstr>
      <vt:lpstr>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Исламудин Магомедов</dc:creator>
  <cp:lastModifiedBy>Исламудин Магомедов</cp:lastModifiedBy>
  <dcterms:created xsi:type="dcterms:W3CDTF">2025-12-24T06:14:58Z</dcterms:created>
  <dcterms:modified xsi:type="dcterms:W3CDTF">2025-12-24T06:41:58Z</dcterms:modified>
</cp:coreProperties>
</file>