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ои документы\Бюджеты\Бюджет на 2026 год\Расчеты к размещению на сайте\"/>
    </mc:Choice>
  </mc:AlternateContent>
  <xr:revisionPtr revIDLastSave="0" documentId="8_{1B8AC474-CB89-41C8-BB9E-A57DE272761C}" xr6:coauthVersionLast="45" xr6:coauthVersionMax="45" xr10:uidLastSave="{00000000-0000-0000-0000-000000000000}"/>
  <bookViews>
    <workbookView xWindow="-120" yWindow="-120" windowWidth="29040" windowHeight="15840" xr2:uid="{462D15AA-A709-4F9F-A1DC-ECC070C9694E}"/>
  </bookViews>
  <sheets>
    <sheet name="Лист1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59" i="1" l="1"/>
  <c r="U59" i="1"/>
  <c r="K59" i="1"/>
  <c r="I59" i="1"/>
  <c r="G59" i="1"/>
  <c r="V58" i="1"/>
  <c r="U58" i="1"/>
  <c r="K58" i="1"/>
  <c r="G58" i="1"/>
  <c r="I58" i="1" s="1"/>
  <c r="U57" i="1"/>
  <c r="V57" i="1" s="1"/>
  <c r="G57" i="1"/>
  <c r="U56" i="1"/>
  <c r="V56" i="1" s="1"/>
  <c r="K56" i="1"/>
  <c r="I56" i="1"/>
  <c r="G56" i="1"/>
  <c r="V55" i="1"/>
  <c r="U55" i="1"/>
  <c r="G55" i="1"/>
  <c r="U54" i="1"/>
  <c r="V54" i="1" s="1"/>
  <c r="I54" i="1"/>
  <c r="G54" i="1"/>
  <c r="V53" i="1"/>
  <c r="U53" i="1"/>
  <c r="K53" i="1"/>
  <c r="I53" i="1"/>
  <c r="G53" i="1"/>
  <c r="V52" i="1"/>
  <c r="U52" i="1"/>
  <c r="K52" i="1"/>
  <c r="I52" i="1"/>
  <c r="G52" i="1"/>
  <c r="V51" i="1"/>
  <c r="U51" i="1"/>
  <c r="G51" i="1"/>
  <c r="K51" i="1" s="1"/>
  <c r="U50" i="1"/>
  <c r="V50" i="1" s="1"/>
  <c r="G50" i="1"/>
  <c r="U49" i="1"/>
  <c r="V49" i="1" s="1"/>
  <c r="G49" i="1"/>
  <c r="U48" i="1"/>
  <c r="V48" i="1" s="1"/>
  <c r="G48" i="1"/>
  <c r="U47" i="1"/>
  <c r="V47" i="1" s="1"/>
  <c r="K47" i="1"/>
  <c r="G47" i="1"/>
  <c r="U46" i="1"/>
  <c r="V46" i="1" s="1"/>
  <c r="K46" i="1"/>
  <c r="G46" i="1"/>
  <c r="I46" i="1" s="1"/>
  <c r="U45" i="1"/>
  <c r="V45" i="1" s="1"/>
  <c r="G45" i="1"/>
  <c r="U44" i="1"/>
  <c r="V44" i="1" s="1"/>
  <c r="I44" i="1"/>
  <c r="G44" i="1"/>
  <c r="K44" i="1" s="1"/>
  <c r="V43" i="1"/>
  <c r="U43" i="1"/>
  <c r="G43" i="1"/>
  <c r="U42" i="1"/>
  <c r="V42" i="1" s="1"/>
  <c r="K42" i="1"/>
  <c r="I42" i="1"/>
  <c r="G42" i="1"/>
  <c r="V41" i="1"/>
  <c r="U41" i="1"/>
  <c r="K41" i="1"/>
  <c r="I41" i="1"/>
  <c r="G41" i="1"/>
  <c r="V40" i="1"/>
  <c r="U40" i="1"/>
  <c r="K40" i="1"/>
  <c r="I40" i="1"/>
  <c r="G40" i="1"/>
  <c r="V39" i="1"/>
  <c r="U39" i="1"/>
  <c r="G39" i="1"/>
  <c r="U38" i="1"/>
  <c r="V38" i="1" s="1"/>
  <c r="G38" i="1"/>
  <c r="U37" i="1"/>
  <c r="V37" i="1" s="1"/>
  <c r="G37" i="1"/>
  <c r="U36" i="1"/>
  <c r="V36" i="1" s="1"/>
  <c r="I36" i="1"/>
  <c r="G36" i="1"/>
  <c r="V35" i="1"/>
  <c r="U35" i="1"/>
  <c r="K35" i="1"/>
  <c r="I35" i="1"/>
  <c r="G35" i="1"/>
  <c r="V34" i="1"/>
  <c r="U34" i="1"/>
  <c r="K34" i="1"/>
  <c r="G34" i="1"/>
  <c r="I34" i="1" s="1"/>
  <c r="U33" i="1"/>
  <c r="V33" i="1" s="1"/>
  <c r="G33" i="1"/>
  <c r="U32" i="1"/>
  <c r="V32" i="1" s="1"/>
  <c r="I32" i="1"/>
  <c r="G32" i="1"/>
  <c r="K32" i="1" s="1"/>
  <c r="V31" i="1"/>
  <c r="U31" i="1"/>
  <c r="G31" i="1"/>
  <c r="U30" i="1"/>
  <c r="V30" i="1" s="1"/>
  <c r="K30" i="1"/>
  <c r="I30" i="1"/>
  <c r="G30" i="1"/>
  <c r="V29" i="1"/>
  <c r="U29" i="1"/>
  <c r="K29" i="1"/>
  <c r="I29" i="1"/>
  <c r="G29" i="1"/>
  <c r="V28" i="1"/>
  <c r="U28" i="1"/>
  <c r="K28" i="1"/>
  <c r="I28" i="1"/>
  <c r="G28" i="1"/>
  <c r="V27" i="1"/>
  <c r="U27" i="1"/>
  <c r="G27" i="1"/>
  <c r="U26" i="1"/>
  <c r="V26" i="1" s="1"/>
  <c r="G26" i="1"/>
  <c r="U25" i="1"/>
  <c r="V25" i="1" s="1"/>
  <c r="K25" i="1"/>
  <c r="G25" i="1"/>
  <c r="U24" i="1"/>
  <c r="V24" i="1" s="1"/>
  <c r="I24" i="1"/>
  <c r="G24" i="1"/>
  <c r="U23" i="1"/>
  <c r="V23" i="1" s="1"/>
  <c r="K23" i="1"/>
  <c r="I23" i="1"/>
  <c r="G23" i="1"/>
  <c r="V22" i="1"/>
  <c r="U22" i="1"/>
  <c r="K22" i="1"/>
  <c r="G22" i="1"/>
  <c r="I22" i="1" s="1"/>
  <c r="U21" i="1"/>
  <c r="V21" i="1" s="1"/>
  <c r="G21" i="1"/>
  <c r="U20" i="1"/>
  <c r="V20" i="1" s="1"/>
  <c r="I20" i="1"/>
  <c r="G20" i="1"/>
  <c r="K20" i="1" s="1"/>
  <c r="V19" i="1"/>
  <c r="U19" i="1"/>
  <c r="G19" i="1"/>
  <c r="U18" i="1"/>
  <c r="V18" i="1" s="1"/>
  <c r="K18" i="1"/>
  <c r="I18" i="1"/>
  <c r="G18" i="1"/>
  <c r="AJ17" i="1"/>
  <c r="AE17" i="1"/>
  <c r="AA17" i="1"/>
  <c r="T17" i="1"/>
  <c r="S17" i="1"/>
  <c r="N17" i="1"/>
  <c r="J17" i="1"/>
  <c r="H17" i="1"/>
  <c r="G17" i="1"/>
  <c r="F17" i="1"/>
  <c r="L7" i="1"/>
  <c r="AL2" i="1"/>
  <c r="AI2" i="1"/>
  <c r="AC2" i="1"/>
  <c r="Z2" i="1"/>
  <c r="P2" i="1"/>
  <c r="M2" i="1"/>
  <c r="I25" i="1" l="1"/>
  <c r="I17" i="1"/>
  <c r="I37" i="1"/>
  <c r="K48" i="1"/>
  <c r="I48" i="1"/>
  <c r="K27" i="1"/>
  <c r="I27" i="1"/>
  <c r="K31" i="1"/>
  <c r="I31" i="1"/>
  <c r="K37" i="1"/>
  <c r="K17" i="1"/>
  <c r="K39" i="1"/>
  <c r="I39" i="1"/>
  <c r="K49" i="1"/>
  <c r="I49" i="1"/>
  <c r="K19" i="1"/>
  <c r="I19" i="1"/>
  <c r="K24" i="1"/>
  <c r="U17" i="1"/>
  <c r="K36" i="1"/>
  <c r="V17" i="1"/>
  <c r="I43" i="1"/>
  <c r="I55" i="1"/>
  <c r="I26" i="1"/>
  <c r="I38" i="1"/>
  <c r="K43" i="1"/>
  <c r="I50" i="1"/>
  <c r="K55" i="1"/>
  <c r="I21" i="1"/>
  <c r="K26" i="1"/>
  <c r="I33" i="1"/>
  <c r="K38" i="1"/>
  <c r="I45" i="1"/>
  <c r="K50" i="1"/>
  <c r="I57" i="1"/>
  <c r="K21" i="1"/>
  <c r="K33" i="1"/>
  <c r="K45" i="1"/>
  <c r="K57" i="1"/>
  <c r="I47" i="1"/>
  <c r="K54" i="1"/>
  <c r="I51" i="1"/>
  <c r="L56" i="1" l="1"/>
  <c r="L44" i="1"/>
  <c r="L32" i="1"/>
  <c r="L20" i="1"/>
  <c r="L54" i="1"/>
  <c r="L49" i="1"/>
  <c r="L37" i="1"/>
  <c r="L25" i="1"/>
  <c r="L59" i="1"/>
  <c r="L47" i="1"/>
  <c r="L35" i="1"/>
  <c r="L23" i="1"/>
  <c r="L57" i="1"/>
  <c r="L45" i="1"/>
  <c r="L33" i="1"/>
  <c r="L21" i="1"/>
  <c r="L50" i="1"/>
  <c r="L38" i="1"/>
  <c r="L26" i="1"/>
  <c r="L55" i="1"/>
  <c r="L43" i="1"/>
  <c r="L31" i="1"/>
  <c r="L19" i="1"/>
  <c r="L24" i="1"/>
  <c r="L48" i="1"/>
  <c r="L36" i="1"/>
  <c r="L53" i="1"/>
  <c r="L41" i="1"/>
  <c r="L29" i="1"/>
  <c r="L58" i="1"/>
  <c r="L46" i="1"/>
  <c r="L51" i="1"/>
  <c r="L30" i="1"/>
  <c r="L52" i="1"/>
  <c r="L18" i="1"/>
  <c r="L42" i="1"/>
  <c r="L39" i="1"/>
  <c r="L34" i="1"/>
  <c r="L27" i="1"/>
  <c r="L40" i="1"/>
  <c r="L28" i="1"/>
  <c r="L22" i="1"/>
  <c r="L17" i="1" l="1"/>
  <c r="AL17" i="1" l="1"/>
  <c r="O17" i="1"/>
  <c r="AK17" i="1"/>
  <c r="AF36" i="1"/>
  <c r="AB17" i="1"/>
  <c r="W35" i="1"/>
  <c r="AC17" i="1"/>
  <c r="AF48" i="1" s="1"/>
  <c r="W49" i="1"/>
  <c r="W53" i="1"/>
  <c r="AF43" i="1"/>
  <c r="AF39" i="1"/>
  <c r="W57" i="1"/>
  <c r="AF56" i="1"/>
  <c r="P17" i="1"/>
  <c r="W55" i="1" s="1"/>
  <c r="AF37" i="1"/>
  <c r="W23" i="1"/>
  <c r="W29" i="1" l="1"/>
  <c r="AF58" i="1"/>
  <c r="W45" i="1"/>
  <c r="W39" i="1"/>
  <c r="AF57" i="1"/>
  <c r="AF50" i="1"/>
  <c r="W22" i="1"/>
  <c r="W21" i="1"/>
  <c r="W50" i="1"/>
  <c r="AF46" i="1"/>
  <c r="W51" i="1"/>
  <c r="AF40" i="1"/>
  <c r="AF38" i="1"/>
  <c r="W36" i="1"/>
  <c r="AF19" i="1"/>
  <c r="AF52" i="1"/>
  <c r="W37" i="1"/>
  <c r="W25" i="1"/>
  <c r="AF20" i="1"/>
  <c r="W58" i="1"/>
  <c r="W19" i="1"/>
  <c r="AF45" i="1"/>
  <c r="AF33" i="1"/>
  <c r="AF21" i="1"/>
  <c r="W47" i="1"/>
  <c r="W44" i="1"/>
  <c r="AF41" i="1"/>
  <c r="AF18" i="1"/>
  <c r="AF29" i="1"/>
  <c r="AF32" i="1"/>
  <c r="AF49" i="1"/>
  <c r="W54" i="1"/>
  <c r="W26" i="1"/>
  <c r="AF30" i="1"/>
  <c r="W42" i="1"/>
  <c r="W48" i="1"/>
  <c r="AF26" i="1"/>
  <c r="AF54" i="1"/>
  <c r="AF22" i="1"/>
  <c r="AM17" i="1"/>
  <c r="W43" i="1"/>
  <c r="W56" i="1"/>
  <c r="AF55" i="1"/>
  <c r="AF47" i="1"/>
  <c r="W27" i="1"/>
  <c r="AF23" i="1"/>
  <c r="AF59" i="1"/>
  <c r="AF31" i="1"/>
  <c r="W41" i="1"/>
  <c r="W33" i="1"/>
  <c r="W38" i="1"/>
  <c r="W24" i="1"/>
  <c r="W32" i="1"/>
  <c r="W31" i="1"/>
  <c r="W40" i="1"/>
  <c r="W59" i="1"/>
  <c r="AF44" i="1"/>
  <c r="W30" i="1"/>
  <c r="W34" i="1"/>
  <c r="AF25" i="1"/>
  <c r="AF42" i="1"/>
  <c r="AF51" i="1"/>
  <c r="AF24" i="1"/>
  <c r="W46" i="1"/>
  <c r="W28" i="1"/>
  <c r="W20" i="1"/>
  <c r="W52" i="1"/>
  <c r="AF28" i="1"/>
  <c r="AF27" i="1"/>
  <c r="AF35" i="1"/>
  <c r="AF34" i="1"/>
  <c r="AF53" i="1"/>
  <c r="AD17" i="1" l="1"/>
  <c r="AG17" i="1" s="1"/>
  <c r="AF17" i="1"/>
  <c r="Q17" i="1"/>
  <c r="X17" i="1" s="1"/>
  <c r="W18" i="1"/>
  <c r="W17" i="1" s="1"/>
  <c r="Y22" i="1" l="1"/>
  <c r="Y39" i="1"/>
  <c r="Y27" i="1"/>
  <c r="Y51" i="1"/>
  <c r="Y21" i="1"/>
  <c r="Y52" i="1"/>
  <c r="Y25" i="1"/>
  <c r="Y44" i="1"/>
  <c r="Y18" i="1"/>
  <c r="Y41" i="1"/>
  <c r="Y20" i="1"/>
  <c r="Y55" i="1"/>
  <c r="Y56" i="1"/>
  <c r="Y34" i="1"/>
  <c r="Y26" i="1"/>
  <c r="Y50" i="1"/>
  <c r="Y46" i="1"/>
  <c r="Y38" i="1"/>
  <c r="Y49" i="1"/>
  <c r="Y57" i="1"/>
  <c r="Y43" i="1"/>
  <c r="Y53" i="1"/>
  <c r="Y54" i="1"/>
  <c r="Y30" i="1"/>
  <c r="Y33" i="1"/>
  <c r="Y32" i="1"/>
  <c r="Y28" i="1"/>
  <c r="Y59" i="1"/>
  <c r="Y29" i="1"/>
  <c r="Y23" i="1"/>
  <c r="Y58" i="1"/>
  <c r="Y31" i="1"/>
  <c r="Y48" i="1"/>
  <c r="Y35" i="1"/>
  <c r="Y40" i="1"/>
  <c r="Y36" i="1"/>
  <c r="Y45" i="1"/>
  <c r="Y37" i="1"/>
  <c r="Y24" i="1"/>
  <c r="Y47" i="1"/>
  <c r="Y19" i="1"/>
  <c r="Y42" i="1"/>
  <c r="AH56" i="1"/>
  <c r="AH44" i="1"/>
  <c r="AH32" i="1"/>
  <c r="AH20" i="1"/>
  <c r="AH54" i="1"/>
  <c r="AH42" i="1"/>
  <c r="AH49" i="1"/>
  <c r="AH37" i="1"/>
  <c r="AH25" i="1"/>
  <c r="AH59" i="1"/>
  <c r="AH47" i="1"/>
  <c r="AH35" i="1"/>
  <c r="AH23" i="1"/>
  <c r="AH57" i="1"/>
  <c r="AH45" i="1"/>
  <c r="AH33" i="1"/>
  <c r="AH21" i="1"/>
  <c r="AH50" i="1"/>
  <c r="AH38" i="1"/>
  <c r="AH26" i="1"/>
  <c r="AH46" i="1"/>
  <c r="AH55" i="1"/>
  <c r="AH43" i="1"/>
  <c r="AH31" i="1"/>
  <c r="AH19" i="1"/>
  <c r="AH58" i="1"/>
  <c r="AH48" i="1"/>
  <c r="AH36" i="1"/>
  <c r="AH24" i="1"/>
  <c r="AH53" i="1"/>
  <c r="AH41" i="1"/>
  <c r="AH29" i="1"/>
  <c r="AH51" i="1"/>
  <c r="AH22" i="1"/>
  <c r="AH34" i="1"/>
  <c r="AH18" i="1"/>
  <c r="AH28" i="1"/>
  <c r="AH40" i="1"/>
  <c r="AH30" i="1"/>
  <c r="AH52" i="1"/>
  <c r="AH39" i="1"/>
  <c r="AH27" i="1"/>
  <c r="Y17" i="1" l="1"/>
  <c r="AH17" i="1"/>
</calcChain>
</file>

<file path=xl/sharedStrings.xml><?xml version="1.0" encoding="utf-8"?>
<sst xmlns="http://schemas.openxmlformats.org/spreadsheetml/2006/main" count="174" uniqueCount="143">
  <si>
    <t>№</t>
  </si>
  <si>
    <t>Код</t>
  </si>
  <si>
    <t>ОКТМО</t>
  </si>
  <si>
    <t>МР(ГО)</t>
  </si>
  <si>
    <t>Население</t>
  </si>
  <si>
    <t>Численность постоянного населения</t>
  </si>
  <si>
    <t>Численность постоянного населения поселений</t>
  </si>
  <si>
    <t>Численность населения, проживающего в населенных пунктах с числен. менее 1000 чел., чел.</t>
  </si>
  <si>
    <t>Удельный вес населения, проживающего в населенных пунктах с числен. менее 1000 чел., %</t>
  </si>
  <si>
    <t>Количество поселений (внутригородских районов)</t>
  </si>
  <si>
    <t>Средняя численность населений поселения (ВГР)</t>
  </si>
  <si>
    <t>Индекс бюджетных расходов</t>
  </si>
  <si>
    <t>Налоговый потенциал</t>
  </si>
  <si>
    <t>Общий объем субвенций</t>
  </si>
  <si>
    <t>Расчетный размер субвенций</t>
  </si>
  <si>
    <t>Предельный размер снижения субвенций относительно текущего финансового года, % от налогового потенциала</t>
  </si>
  <si>
    <t>Объем субвенций, утвержденных на текущий финансовый год</t>
  </si>
  <si>
    <t>Объем субвенций, утвержденных на очередной финансовый год</t>
  </si>
  <si>
    <t>Учет ограничения на снижение субвенции относительно предыдущего года</t>
  </si>
  <si>
    <t>Минимальный объем субвенций</t>
  </si>
  <si>
    <t>Положительная разница между расчетным и минимальным объемами субвенции</t>
  </si>
  <si>
    <t>Дораспределяемый объем субвенций</t>
  </si>
  <si>
    <t>Итоговый объем субвенций</t>
  </si>
  <si>
    <t>Утвержденный размер субвенций</t>
  </si>
  <si>
    <t>Положительная разница между расчетным и утвержденным объемами субвенции</t>
  </si>
  <si>
    <t>Обозначение</t>
  </si>
  <si>
    <r>
      <t>Н</t>
    </r>
    <r>
      <rPr>
        <b/>
        <vertAlign val="subscript"/>
        <sz val="10"/>
        <rFont val="Times New Roman Cyr"/>
        <charset val="204"/>
      </rPr>
      <t>j</t>
    </r>
  </si>
  <si>
    <r>
      <t>S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утв t-1</t>
    </r>
  </si>
  <si>
    <r>
      <t>S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утв t</t>
    </r>
  </si>
  <si>
    <r>
      <t>S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мин t</t>
    </r>
    <r>
      <rPr>
        <b/>
        <sz val="10"/>
        <rFont val="Times New Roman"/>
        <family val="1"/>
        <charset val="204"/>
      </rPr>
      <t xml:space="preserve"> = МАКС(S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утв t</t>
    </r>
    <r>
      <rPr>
        <b/>
        <sz val="10"/>
        <rFont val="Times New Roman"/>
        <family val="1"/>
        <charset val="204"/>
      </rPr>
      <t>; S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vertAlign val="superscript"/>
        <sz val="10"/>
        <rFont val="Times New Roman"/>
        <family val="1"/>
        <charset val="204"/>
      </rPr>
      <t>утв t-1</t>
    </r>
    <r>
      <rPr>
        <b/>
        <sz val="10"/>
        <rFont val="Times New Roman"/>
        <family val="1"/>
        <charset val="204"/>
      </rPr>
      <t xml:space="preserve"> - K</t>
    </r>
    <r>
      <rPr>
        <b/>
        <vertAlign val="superscript"/>
        <sz val="10"/>
        <rFont val="Times New Roman"/>
        <family val="1"/>
        <charset val="204"/>
      </rPr>
      <t>сниж</t>
    </r>
    <r>
      <rPr>
        <b/>
        <sz val="10"/>
        <rFont val="Times New Roman"/>
        <family val="1"/>
        <charset val="204"/>
      </rPr>
      <t>×НП</t>
    </r>
    <r>
      <rPr>
        <b/>
        <vertAlign val="subscript"/>
        <sz val="10"/>
        <rFont val="Times New Roman"/>
        <family val="1"/>
        <charset val="204"/>
      </rPr>
      <t>j</t>
    </r>
    <r>
      <rPr>
        <b/>
        <sz val="10"/>
        <rFont val="Times New Roman"/>
        <family val="1"/>
        <charset val="204"/>
      </rPr>
      <t>)</t>
    </r>
  </si>
  <si>
    <t>Ед. изм.</t>
  </si>
  <si>
    <t>чел</t>
  </si>
  <si>
    <t>тыс. руб.</t>
  </si>
  <si>
    <t>%</t>
  </si>
  <si>
    <t>Дата</t>
  </si>
  <si>
    <t>01.01.2025</t>
  </si>
  <si>
    <t>01.01.2024</t>
  </si>
  <si>
    <t>Параметры показателей</t>
  </si>
  <si>
    <t>Итого</t>
  </si>
  <si>
    <t>01</t>
  </si>
  <si>
    <t xml:space="preserve"> 1.Агульский</t>
  </si>
  <si>
    <t>02</t>
  </si>
  <si>
    <t xml:space="preserve"> 2.Акушинский </t>
  </si>
  <si>
    <t>03</t>
  </si>
  <si>
    <t xml:space="preserve"> 3.Ахвахский</t>
  </si>
  <si>
    <t>04</t>
  </si>
  <si>
    <t xml:space="preserve"> 4.Ахтынский</t>
  </si>
  <si>
    <t>05</t>
  </si>
  <si>
    <t xml:space="preserve"> 5.Бабаюртовский </t>
  </si>
  <si>
    <t>06</t>
  </si>
  <si>
    <t xml:space="preserve"> 6.Ботлихский  </t>
  </si>
  <si>
    <t>07</t>
  </si>
  <si>
    <t xml:space="preserve"> 7.Буйнакский </t>
  </si>
  <si>
    <t>08</t>
  </si>
  <si>
    <t xml:space="preserve"> 8.Гергебильский</t>
  </si>
  <si>
    <t>09</t>
  </si>
  <si>
    <t xml:space="preserve"> 9.Гумбетовский </t>
  </si>
  <si>
    <t>10</t>
  </si>
  <si>
    <t xml:space="preserve">10.Гунибский    </t>
  </si>
  <si>
    <t>11</t>
  </si>
  <si>
    <t xml:space="preserve">11.Дахадаевский </t>
  </si>
  <si>
    <t>12</t>
  </si>
  <si>
    <t xml:space="preserve">12.Дербентский </t>
  </si>
  <si>
    <t>13</t>
  </si>
  <si>
    <t>13.Докузпаринский</t>
  </si>
  <si>
    <t>14</t>
  </si>
  <si>
    <t>14.Казбековский</t>
  </si>
  <si>
    <t>15</t>
  </si>
  <si>
    <t xml:space="preserve">15.Кайтагский    </t>
  </si>
  <si>
    <t>16</t>
  </si>
  <si>
    <t>16.Карабудахкентский</t>
  </si>
  <si>
    <t>17</t>
  </si>
  <si>
    <t xml:space="preserve">17.Каякентский </t>
  </si>
  <si>
    <t>18</t>
  </si>
  <si>
    <t>18.Кизилюртовский</t>
  </si>
  <si>
    <t>19</t>
  </si>
  <si>
    <t xml:space="preserve">19.Кизлярский      </t>
  </si>
  <si>
    <t>20</t>
  </si>
  <si>
    <t>20.Кумторкалинский</t>
  </si>
  <si>
    <t>21</t>
  </si>
  <si>
    <t xml:space="preserve">21.Кулинский </t>
  </si>
  <si>
    <t>22</t>
  </si>
  <si>
    <t xml:space="preserve">22.Курахский </t>
  </si>
  <si>
    <t>23</t>
  </si>
  <si>
    <t xml:space="preserve">23.Лакский   </t>
  </si>
  <si>
    <t>24</t>
  </si>
  <si>
    <t xml:space="preserve">24.Левашинский  </t>
  </si>
  <si>
    <t>25</t>
  </si>
  <si>
    <t xml:space="preserve">25.Магарамкентский  </t>
  </si>
  <si>
    <t>26</t>
  </si>
  <si>
    <t xml:space="preserve">26.Новолакский  </t>
  </si>
  <si>
    <t>27</t>
  </si>
  <si>
    <t xml:space="preserve">27.Ногайский    </t>
  </si>
  <si>
    <t>28</t>
  </si>
  <si>
    <t xml:space="preserve">28.Рутульский </t>
  </si>
  <si>
    <t>29</t>
  </si>
  <si>
    <t xml:space="preserve">29.С.Стальский  </t>
  </si>
  <si>
    <t>30</t>
  </si>
  <si>
    <t xml:space="preserve">30.Сергокалинский  </t>
  </si>
  <si>
    <t>31</t>
  </si>
  <si>
    <t xml:space="preserve">31.Табасаранский  </t>
  </si>
  <si>
    <t>32</t>
  </si>
  <si>
    <t xml:space="preserve">32.Тарумовский  </t>
  </si>
  <si>
    <t>33</t>
  </si>
  <si>
    <t xml:space="preserve">33.Тляратинский </t>
  </si>
  <si>
    <t>34</t>
  </si>
  <si>
    <t>34.Унцукульский</t>
  </si>
  <si>
    <t>35</t>
  </si>
  <si>
    <t xml:space="preserve">35.Хасавюртовский  </t>
  </si>
  <si>
    <t>36</t>
  </si>
  <si>
    <t xml:space="preserve">36.Хивский   </t>
  </si>
  <si>
    <t>37</t>
  </si>
  <si>
    <t xml:space="preserve">37.Хунзахский    </t>
  </si>
  <si>
    <t>38</t>
  </si>
  <si>
    <t xml:space="preserve">38.Цумадинский  </t>
  </si>
  <si>
    <t>39</t>
  </si>
  <si>
    <t xml:space="preserve">39.Цунтинский  </t>
  </si>
  <si>
    <t>40</t>
  </si>
  <si>
    <t xml:space="preserve">40.Чародинский </t>
  </si>
  <si>
    <t>41</t>
  </si>
  <si>
    <t xml:space="preserve">41.Шамильский    </t>
  </si>
  <si>
    <t>42</t>
  </si>
  <si>
    <t>42.Бежтинский участок</t>
  </si>
  <si>
    <t>43</t>
  </si>
  <si>
    <t xml:space="preserve">43.г.Махачкала  </t>
  </si>
  <si>
    <t>44</t>
  </si>
  <si>
    <t xml:space="preserve">44.г.Дербент   </t>
  </si>
  <si>
    <t>45</t>
  </si>
  <si>
    <t xml:space="preserve">45.г.Буйнакск    </t>
  </si>
  <si>
    <t>46</t>
  </si>
  <si>
    <t xml:space="preserve">46.г.Хасавюрт </t>
  </si>
  <si>
    <t>47</t>
  </si>
  <si>
    <t xml:space="preserve">47.г.Каспийск   </t>
  </si>
  <si>
    <t>48</t>
  </si>
  <si>
    <t xml:space="preserve">48.г.Кизляр  </t>
  </si>
  <si>
    <t>49</t>
  </si>
  <si>
    <t xml:space="preserve">49.г.Кизилюрт </t>
  </si>
  <si>
    <t>50</t>
  </si>
  <si>
    <t xml:space="preserve">50.г.Избербаш   </t>
  </si>
  <si>
    <t>51</t>
  </si>
  <si>
    <t xml:space="preserve">51.г.Ю.Сухокумск    </t>
  </si>
  <si>
    <t>52</t>
  </si>
  <si>
    <t xml:space="preserve">52.г.Д.Огни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</si>
</sst>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%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MS Sans Serif"/>
      <family val="2"/>
      <charset val="204"/>
    </font>
    <font>
      <b/>
      <sz val="10"/>
      <color indexed="10"/>
      <name val="Times New Roman Cyr"/>
    </font>
    <font>
      <sz val="10"/>
      <name val="Arial Cyr"/>
      <charset val="204"/>
    </font>
    <font>
      <b/>
      <sz val="10"/>
      <name val="Times New Roman Cyr"/>
      <family val="1"/>
      <charset val="204"/>
    </font>
    <font>
      <b/>
      <sz val="10"/>
      <name val="Times New Roman Cyr"/>
      <charset val="204"/>
    </font>
    <font>
      <b/>
      <vertAlign val="subscript"/>
      <sz val="10"/>
      <name val="Times New Roman Cyr"/>
      <charset val="204"/>
    </font>
    <font>
      <b/>
      <vertAlign val="sub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name val="Times New Roman CYR"/>
      <charset val="204"/>
    </font>
    <font>
      <b/>
      <sz val="8"/>
      <color indexed="10"/>
      <name val="Times New Roman Cyr"/>
    </font>
    <font>
      <sz val="8"/>
      <name val="Times New Roman"/>
      <family val="1"/>
      <charset val="204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7" fillId="0" borderId="0"/>
    <xf numFmtId="0" fontId="17" fillId="0" borderId="0"/>
  </cellStyleXfs>
  <cellXfs count="50">
    <xf numFmtId="0" fontId="0" fillId="0" borderId="0" xfId="0"/>
    <xf numFmtId="49" fontId="3" fillId="2" borderId="1" xfId="2" applyNumberFormat="1" applyFont="1" applyFill="1" applyBorder="1" applyAlignment="1">
      <alignment horizontal="left"/>
    </xf>
    <xf numFmtId="49" fontId="4" fillId="2" borderId="1" xfId="2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right"/>
    </xf>
    <xf numFmtId="1" fontId="4" fillId="2" borderId="1" xfId="2" applyNumberFormat="1" applyFont="1" applyFill="1" applyBorder="1" applyAlignment="1">
      <alignment horizontal="center" vertical="center" wrapText="1"/>
    </xf>
    <xf numFmtId="49" fontId="4" fillId="2" borderId="2" xfId="2" applyNumberFormat="1" applyFont="1" applyFill="1" applyBorder="1" applyAlignment="1">
      <alignment horizontal="center" vertical="top" wrapText="1"/>
    </xf>
    <xf numFmtId="49" fontId="4" fillId="2" borderId="1" xfId="2" applyNumberFormat="1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8" fillId="2" borderId="3" xfId="4" applyFont="1" applyFill="1" applyBorder="1" applyAlignment="1">
      <alignment horizontal="center" vertical="top" wrapText="1"/>
    </xf>
    <xf numFmtId="0" fontId="8" fillId="2" borderId="1" xfId="4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" fontId="4" fillId="2" borderId="1" xfId="2" applyNumberFormat="1" applyFont="1" applyFill="1" applyBorder="1" applyAlignment="1">
      <alignment horizontal="center" vertical="center"/>
    </xf>
    <xf numFmtId="4" fontId="8" fillId="4" borderId="1" xfId="3" applyNumberFormat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center" vertical="center"/>
    </xf>
    <xf numFmtId="49" fontId="4" fillId="2" borderId="2" xfId="2" applyNumberFormat="1" applyFont="1" applyFill="1" applyBorder="1" applyAlignment="1">
      <alignment horizontal="left" vertical="center"/>
    </xf>
    <xf numFmtId="1" fontId="13" fillId="2" borderId="1" xfId="2" applyNumberFormat="1" applyFont="1" applyFill="1" applyBorder="1" applyAlignment="1">
      <alignment horizontal="center" vertical="center" wrapText="1"/>
    </xf>
    <xf numFmtId="1" fontId="14" fillId="2" borderId="1" xfId="2" applyNumberFormat="1" applyFont="1" applyFill="1" applyBorder="1" applyAlignment="1">
      <alignment horizontal="left" vertical="center" wrapText="1"/>
    </xf>
    <xf numFmtId="0" fontId="15" fillId="3" borderId="1" xfId="3" applyFont="1" applyFill="1" applyBorder="1" applyAlignment="1">
      <alignment horizontal="center" vertical="center" wrapText="1"/>
    </xf>
    <xf numFmtId="164" fontId="16" fillId="2" borderId="1" xfId="2" applyNumberFormat="1" applyFont="1" applyFill="1" applyBorder="1" applyAlignment="1">
      <alignment horizontal="center" vertical="center"/>
    </xf>
    <xf numFmtId="164" fontId="13" fillId="2" borderId="1" xfId="2" applyNumberFormat="1" applyFont="1" applyFill="1" applyBorder="1" applyAlignment="1">
      <alignment horizontal="center" vertical="center"/>
    </xf>
    <xf numFmtId="49" fontId="13" fillId="2" borderId="1" xfId="2" applyNumberFormat="1" applyFont="1" applyFill="1" applyBorder="1" applyAlignment="1">
      <alignment horizontal="center" vertical="center" wrapText="1"/>
    </xf>
    <xf numFmtId="1" fontId="13" fillId="2" borderId="1" xfId="2" applyNumberFormat="1" applyFont="1" applyFill="1" applyBorder="1" applyAlignment="1">
      <alignment horizontal="center" wrapText="1"/>
    </xf>
    <xf numFmtId="49" fontId="13" fillId="2" borderId="1" xfId="2" applyNumberFormat="1" applyFont="1" applyFill="1" applyBorder="1" applyAlignment="1">
      <alignment horizontal="center" wrapText="1"/>
    </xf>
    <xf numFmtId="2" fontId="13" fillId="2" borderId="1" xfId="2" applyNumberFormat="1" applyFont="1" applyFill="1" applyBorder="1" applyAlignment="1">
      <alignment horizontal="center" wrapText="1"/>
    </xf>
    <xf numFmtId="1" fontId="4" fillId="2" borderId="1" xfId="2" applyNumberFormat="1" applyFont="1" applyFill="1" applyBorder="1" applyAlignment="1">
      <alignment horizontal="center" wrapText="1"/>
    </xf>
    <xf numFmtId="0" fontId="8" fillId="3" borderId="1" xfId="3" applyFont="1" applyFill="1" applyBorder="1"/>
    <xf numFmtId="2" fontId="13" fillId="5" borderId="1" xfId="2" applyNumberFormat="1" applyFont="1" applyFill="1" applyBorder="1" applyAlignment="1">
      <alignment horizontal="center" wrapText="1"/>
    </xf>
    <xf numFmtId="3" fontId="8" fillId="3" borderId="1" xfId="3" applyNumberFormat="1" applyFont="1" applyFill="1" applyBorder="1" applyAlignment="1">
      <alignment horizontal="center" wrapText="1"/>
    </xf>
    <xf numFmtId="3" fontId="8" fillId="3" borderId="1" xfId="3" applyNumberFormat="1" applyFont="1" applyFill="1" applyBorder="1" applyAlignment="1">
      <alignment wrapText="1"/>
    </xf>
    <xf numFmtId="165" fontId="18" fillId="3" borderId="1" xfId="5" applyNumberFormat="1" applyFont="1" applyFill="1" applyBorder="1"/>
    <xf numFmtId="3" fontId="4" fillId="6" borderId="1" xfId="2" applyNumberFormat="1" applyFont="1" applyFill="1" applyBorder="1"/>
    <xf numFmtId="166" fontId="4" fillId="5" borderId="1" xfId="1" applyNumberFormat="1" applyFont="1" applyFill="1" applyBorder="1"/>
    <xf numFmtId="3" fontId="4" fillId="5" borderId="1" xfId="2" applyNumberFormat="1" applyFont="1" applyFill="1" applyBorder="1"/>
    <xf numFmtId="165" fontId="4" fillId="6" borderId="1" xfId="2" applyNumberFormat="1" applyFont="1" applyFill="1" applyBorder="1"/>
    <xf numFmtId="3" fontId="19" fillId="6" borderId="1" xfId="2" applyNumberFormat="1" applyFont="1" applyFill="1" applyBorder="1"/>
    <xf numFmtId="166" fontId="13" fillId="2" borderId="1" xfId="1" applyNumberFormat="1" applyFont="1" applyFill="1" applyBorder="1" applyAlignment="1">
      <alignment horizontal="center" vertical="center" wrapText="1"/>
    </xf>
    <xf numFmtId="164" fontId="4" fillId="6" borderId="1" xfId="2" applyNumberFormat="1" applyFont="1" applyFill="1" applyBorder="1"/>
    <xf numFmtId="0" fontId="20" fillId="2" borderId="1" xfId="2" applyFont="1" applyFill="1" applyBorder="1" applyAlignment="1">
      <alignment horizontal="center" vertical="center" wrapText="1"/>
    </xf>
    <xf numFmtId="49" fontId="20" fillId="2" borderId="1" xfId="2" applyNumberFormat="1" applyFont="1" applyFill="1" applyBorder="1" applyAlignment="1">
      <alignment horizontal="center" vertical="center" wrapText="1"/>
    </xf>
    <xf numFmtId="0" fontId="20" fillId="2" borderId="1" xfId="2" applyFont="1" applyFill="1" applyBorder="1" applyAlignment="1">
      <alignment horizontal="left" vertical="center"/>
    </xf>
    <xf numFmtId="3" fontId="20" fillId="4" borderId="1" xfId="2" applyNumberFormat="1" applyFont="1" applyFill="1" applyBorder="1"/>
    <xf numFmtId="3" fontId="20" fillId="5" borderId="1" xfId="2" applyNumberFormat="1" applyFont="1" applyFill="1" applyBorder="1"/>
    <xf numFmtId="166" fontId="20" fillId="5" borderId="1" xfId="1" applyNumberFormat="1" applyFont="1" applyFill="1" applyBorder="1"/>
    <xf numFmtId="165" fontId="20" fillId="5" borderId="1" xfId="2" applyNumberFormat="1" applyFont="1" applyFill="1" applyBorder="1"/>
    <xf numFmtId="3" fontId="18" fillId="5" borderId="1" xfId="4" applyNumberFormat="1" applyFont="1" applyFill="1" applyBorder="1"/>
    <xf numFmtId="164" fontId="8" fillId="5" borderId="1" xfId="4" applyNumberFormat="1" applyFont="1" applyFill="1" applyBorder="1"/>
    <xf numFmtId="3" fontId="8" fillId="5" borderId="1" xfId="4" applyNumberFormat="1" applyFont="1" applyFill="1" applyBorder="1"/>
    <xf numFmtId="0" fontId="20" fillId="0" borderId="0" xfId="2" applyFont="1"/>
    <xf numFmtId="0" fontId="20" fillId="0" borderId="0" xfId="2" applyFont="1" applyAlignment="1">
      <alignment horizontal="center"/>
    </xf>
  </cellXfs>
  <cellStyles count="6">
    <cellStyle name="Normal_Alexander's Tables" xfId="5" xr:uid="{AFC51795-0B89-4347-ADE1-5E48322543CD}"/>
    <cellStyle name="Normal_own-reg-rev" xfId="3" xr:uid="{B40CB63B-43BA-4B03-885F-C755CB421C52}"/>
    <cellStyle name="Normal_Regional Data for IGR" xfId="4" xr:uid="{0E33D0AA-762B-46D3-BCEA-1A086CF85B58}"/>
    <cellStyle name="Normal_ФФПМР_ИБР_Ставрополь_2006 4" xfId="2" xr:uid="{D06A9049-0DC8-421D-B277-6C5E5BB56C13}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1;&#1102;&#1076;&#1078;&#1077;&#1090;&#1099;/&#1041;&#1102;&#1076;&#1078;&#1077;&#1090;%20&#1085;&#1072;%202026%20&#1075;&#1086;&#1076;/&#1042;&#1072;&#1088;&#1080;&#1072;&#1085;&#1090;%2021.10.25%20&#1075;_&#1086;&#1082;_&#1074;&#1072;&#1088;/&#1057;&#1091;&#1073;&#1074;&#1077;&#1085;&#1094;&#1080;&#1103;/&#1057;&#1091;&#1073;&#1074;&#1077;&#1085;&#1094;&#1080;&#1080;%202026-2028%202025-10-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Расчеты"/>
      <sheetName val="Доходы"/>
    </sheetNames>
    <sheetDataSet>
      <sheetData sheetId="0">
        <row r="3">
          <cell r="D3">
            <v>2026</v>
          </cell>
          <cell r="E3">
            <v>2027</v>
          </cell>
          <cell r="F3">
            <v>2028</v>
          </cell>
        </row>
        <row r="10">
          <cell r="D10">
            <v>2.0819404647731501</v>
          </cell>
          <cell r="E10">
            <v>2.1173454727731502</v>
          </cell>
          <cell r="F10">
            <v>2.1152334727731503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28C0E-1F89-4C0F-BCEF-3BC8E6116981}">
  <dimension ref="A1:AM73"/>
  <sheetViews>
    <sheetView tabSelected="1" workbookViewId="0">
      <selection activeCell="A18" sqref="A18"/>
    </sheetView>
  </sheetViews>
  <sheetFormatPr defaultRowHeight="15" x14ac:dyDescent="0.25"/>
  <cols>
    <col min="1" max="2" width="4.28515625" style="48" bestFit="1" customWidth="1"/>
    <col min="3" max="3" width="9" style="48" bestFit="1" customWidth="1"/>
    <col min="4" max="4" width="16.140625" style="49" customWidth="1"/>
    <col min="5" max="5" width="9.5703125" style="48" bestFit="1" customWidth="1"/>
    <col min="6" max="12" width="13.42578125" style="48" customWidth="1"/>
    <col min="13" max="13" width="9.5703125" style="48" bestFit="1" customWidth="1"/>
    <col min="14" max="15" width="10" style="48" bestFit="1" customWidth="1"/>
    <col min="16" max="16" width="17.85546875" style="48" customWidth="1"/>
    <col min="17" max="17" width="10" style="48" bestFit="1" customWidth="1"/>
    <col min="18" max="24" width="14" style="48" customWidth="1"/>
    <col min="25" max="25" width="11.5703125" style="48" customWidth="1"/>
    <col min="26" max="26" width="9.5703125" style="48" bestFit="1" customWidth="1"/>
    <col min="27" max="28" width="10" style="48" bestFit="1" customWidth="1"/>
    <col min="29" max="29" width="17.85546875" style="48" customWidth="1"/>
    <col min="30" max="30" width="10" style="48" bestFit="1" customWidth="1"/>
    <col min="31" max="33" width="14" style="48" customWidth="1"/>
    <col min="34" max="34" width="11.5703125" style="48" customWidth="1"/>
    <col min="35" max="35" width="9.5703125" style="48" bestFit="1" customWidth="1"/>
    <col min="36" max="37" width="10" style="48" bestFit="1" customWidth="1"/>
    <col min="38" max="38" width="17.85546875" style="48" customWidth="1"/>
    <col min="39" max="39" width="11.5703125" style="48" customWidth="1"/>
  </cols>
  <sheetData>
    <row r="1" spans="1:39" ht="15.75" x14ac:dyDescent="0.25">
      <c r="A1" s="1"/>
      <c r="B1" s="1"/>
      <c r="C1" s="1"/>
      <c r="D1" s="2"/>
      <c r="E1" s="3"/>
      <c r="F1" s="4"/>
      <c r="G1" s="4"/>
      <c r="H1" s="4"/>
      <c r="I1" s="4"/>
      <c r="J1" s="4"/>
      <c r="K1" s="4"/>
      <c r="L1" s="4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3"/>
      <c r="AA1" s="4"/>
      <c r="AB1" s="4"/>
      <c r="AC1" s="4"/>
      <c r="AD1" s="4"/>
      <c r="AE1" s="4"/>
      <c r="AF1" s="4"/>
      <c r="AG1" s="4"/>
      <c r="AH1" s="4"/>
      <c r="AI1" s="3"/>
      <c r="AJ1" s="4"/>
      <c r="AK1" s="4"/>
      <c r="AL1" s="4"/>
      <c r="AM1" s="4"/>
    </row>
    <row r="2" spans="1:39" ht="127.5" x14ac:dyDescent="0.25">
      <c r="A2" s="5" t="s">
        <v>0</v>
      </c>
      <c r="B2" s="5" t="s">
        <v>1</v>
      </c>
      <c r="C2" s="5" t="s">
        <v>2</v>
      </c>
      <c r="D2" s="5" t="s">
        <v>3</v>
      </c>
      <c r="E2" s="3" t="s">
        <v>4</v>
      </c>
      <c r="F2" s="6" t="s">
        <v>5</v>
      </c>
      <c r="G2" s="6" t="s">
        <v>6</v>
      </c>
      <c r="H2" s="7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3">
        <f>[1]Параметры!$D$3</f>
        <v>2026</v>
      </c>
      <c r="N2" s="6" t="s">
        <v>12</v>
      </c>
      <c r="O2" s="6" t="s">
        <v>13</v>
      </c>
      <c r="P2" s="8" t="str">
        <f>"Объем средств, необходимый для доведения до Критерия выравнивания, равного " &amp; ROUND([1]Параметры!$D$10,4)</f>
        <v>Объем средств, необходимый для доведения до Критерия выравнивания, равного 2,0819</v>
      </c>
      <c r="Q2" s="6" t="s">
        <v>14</v>
      </c>
      <c r="R2" s="9" t="s">
        <v>15</v>
      </c>
      <c r="S2" s="10" t="s">
        <v>16</v>
      </c>
      <c r="T2" s="10" t="s">
        <v>17</v>
      </c>
      <c r="U2" s="10" t="s">
        <v>18</v>
      </c>
      <c r="V2" s="10" t="s">
        <v>19</v>
      </c>
      <c r="W2" s="6" t="s">
        <v>20</v>
      </c>
      <c r="X2" s="10" t="s">
        <v>21</v>
      </c>
      <c r="Y2" s="11" t="s">
        <v>22</v>
      </c>
      <c r="Z2" s="3">
        <f>[1]Параметры!$E$3</f>
        <v>2027</v>
      </c>
      <c r="AA2" s="6" t="s">
        <v>12</v>
      </c>
      <c r="AB2" s="6" t="s">
        <v>13</v>
      </c>
      <c r="AC2" s="8" t="str">
        <f>"Объем средств, необходимый для доведения до Критерия выравнивания, равного " &amp; ROUND([1]Параметры!$E$10,4)</f>
        <v>Объем средств, необходимый для доведения до Критерия выравнивания, равного 2,1173</v>
      </c>
      <c r="AD2" s="6" t="s">
        <v>14</v>
      </c>
      <c r="AE2" s="6" t="s">
        <v>23</v>
      </c>
      <c r="AF2" s="6" t="s">
        <v>24</v>
      </c>
      <c r="AG2" s="10" t="s">
        <v>21</v>
      </c>
      <c r="AH2" s="11" t="s">
        <v>22</v>
      </c>
      <c r="AI2" s="3">
        <f>[1]Параметры!$F$3</f>
        <v>2028</v>
      </c>
      <c r="AJ2" s="6" t="s">
        <v>12</v>
      </c>
      <c r="AK2" s="6" t="s">
        <v>13</v>
      </c>
      <c r="AL2" s="8" t="str">
        <f>"Объем средств, необходимый для доведения до Критерия выравнивания, равного " &amp; ROUND([1]Параметры!$F$10,4)</f>
        <v>Объем средств, необходимый для доведения до Критерия выравнивания, равного 2,1152</v>
      </c>
      <c r="AM2" s="11" t="s">
        <v>22</v>
      </c>
    </row>
    <row r="3" spans="1:39" ht="15.75" x14ac:dyDescent="0.25">
      <c r="A3" s="5"/>
      <c r="B3" s="5"/>
      <c r="C3" s="5"/>
      <c r="D3" s="12" t="s">
        <v>25</v>
      </c>
      <c r="E3" s="3"/>
      <c r="F3" s="13" t="s">
        <v>26</v>
      </c>
      <c r="G3" s="13"/>
      <c r="H3" s="13"/>
      <c r="I3" s="13"/>
      <c r="J3" s="13"/>
      <c r="K3" s="13"/>
      <c r="L3" s="13"/>
      <c r="M3" s="3"/>
      <c r="N3" s="13"/>
      <c r="O3" s="13"/>
      <c r="P3" s="13"/>
      <c r="Q3" s="13"/>
      <c r="R3" s="13"/>
      <c r="S3" s="14" t="s">
        <v>27</v>
      </c>
      <c r="T3" s="14" t="s">
        <v>28</v>
      </c>
      <c r="U3" s="14"/>
      <c r="V3" s="15" t="s">
        <v>29</v>
      </c>
      <c r="W3" s="13"/>
      <c r="X3" s="13"/>
      <c r="Y3" s="13"/>
      <c r="Z3" s="3"/>
      <c r="AA3" s="13"/>
      <c r="AB3" s="13"/>
      <c r="AC3" s="13"/>
      <c r="AD3" s="13"/>
      <c r="AE3" s="13"/>
      <c r="AF3" s="13"/>
      <c r="AG3" s="13"/>
      <c r="AH3" s="13"/>
      <c r="AI3" s="3"/>
      <c r="AJ3" s="13"/>
      <c r="AK3" s="13"/>
      <c r="AL3" s="13"/>
      <c r="AM3" s="13"/>
    </row>
    <row r="4" spans="1:39" x14ac:dyDescent="0.25">
      <c r="A4" s="16"/>
      <c r="B4" s="16"/>
      <c r="C4" s="16"/>
      <c r="D4" s="17" t="s">
        <v>30</v>
      </c>
      <c r="E4" s="18"/>
      <c r="F4" s="19" t="s">
        <v>31</v>
      </c>
      <c r="G4" s="19" t="s">
        <v>31</v>
      </c>
      <c r="H4" s="19"/>
      <c r="I4" s="19"/>
      <c r="J4" s="19"/>
      <c r="K4" s="19"/>
      <c r="L4" s="19" t="s">
        <v>31</v>
      </c>
      <c r="M4" s="18"/>
      <c r="N4" s="19" t="s">
        <v>32</v>
      </c>
      <c r="O4" s="19" t="s">
        <v>32</v>
      </c>
      <c r="P4" s="19" t="s">
        <v>32</v>
      </c>
      <c r="Q4" s="19" t="s">
        <v>32</v>
      </c>
      <c r="R4" s="19" t="s">
        <v>33</v>
      </c>
      <c r="S4" s="19" t="s">
        <v>32</v>
      </c>
      <c r="T4" s="19" t="s">
        <v>32</v>
      </c>
      <c r="U4" s="19"/>
      <c r="V4" s="19"/>
      <c r="W4" s="20" t="s">
        <v>32</v>
      </c>
      <c r="X4" s="19" t="s">
        <v>32</v>
      </c>
      <c r="Y4" s="20" t="s">
        <v>32</v>
      </c>
      <c r="Z4" s="18"/>
      <c r="AA4" s="19" t="s">
        <v>32</v>
      </c>
      <c r="AB4" s="19" t="s">
        <v>32</v>
      </c>
      <c r="AC4" s="19" t="s">
        <v>32</v>
      </c>
      <c r="AD4" s="19" t="s">
        <v>32</v>
      </c>
      <c r="AE4" s="19" t="s">
        <v>32</v>
      </c>
      <c r="AF4" s="20" t="s">
        <v>32</v>
      </c>
      <c r="AG4" s="19" t="s">
        <v>32</v>
      </c>
      <c r="AH4" s="20" t="s">
        <v>32</v>
      </c>
      <c r="AI4" s="18"/>
      <c r="AJ4" s="19" t="s">
        <v>32</v>
      </c>
      <c r="AK4" s="19" t="s">
        <v>32</v>
      </c>
      <c r="AL4" s="19" t="s">
        <v>32</v>
      </c>
      <c r="AM4" s="20" t="s">
        <v>32</v>
      </c>
    </row>
    <row r="5" spans="1:39" x14ac:dyDescent="0.25">
      <c r="A5" s="16"/>
      <c r="B5" s="16"/>
      <c r="C5" s="16"/>
      <c r="D5" s="17" t="s">
        <v>34</v>
      </c>
      <c r="E5" s="18"/>
      <c r="F5" s="21" t="s">
        <v>35</v>
      </c>
      <c r="G5" s="21" t="s">
        <v>35</v>
      </c>
      <c r="H5" s="21"/>
      <c r="I5" s="21"/>
      <c r="J5" s="21"/>
      <c r="K5" s="21"/>
      <c r="L5" s="21" t="s">
        <v>36</v>
      </c>
      <c r="M5" s="18"/>
      <c r="N5" s="19"/>
      <c r="O5" s="19"/>
      <c r="P5" s="19"/>
      <c r="Q5" s="19"/>
      <c r="R5" s="19"/>
      <c r="S5" s="19"/>
      <c r="T5" s="19"/>
      <c r="U5" s="19"/>
      <c r="V5" s="19"/>
      <c r="W5" s="20"/>
      <c r="X5" s="19"/>
      <c r="Y5" s="20"/>
      <c r="Z5" s="18"/>
      <c r="AA5" s="19"/>
      <c r="AB5" s="19"/>
      <c r="AC5" s="19"/>
      <c r="AD5" s="19"/>
      <c r="AE5" s="19"/>
      <c r="AF5" s="20"/>
      <c r="AG5" s="19"/>
      <c r="AH5" s="20"/>
      <c r="AI5" s="18"/>
      <c r="AJ5" s="19"/>
      <c r="AK5" s="19"/>
      <c r="AL5" s="19"/>
      <c r="AM5" s="20"/>
    </row>
    <row r="6" spans="1:39" ht="21" x14ac:dyDescent="0.25">
      <c r="A6" s="22"/>
      <c r="B6" s="22"/>
      <c r="C6" s="22"/>
      <c r="D6" s="17" t="s">
        <v>37</v>
      </c>
      <c r="E6" s="18"/>
      <c r="F6" s="23"/>
      <c r="G6" s="23"/>
      <c r="H6" s="23"/>
      <c r="I6" s="23"/>
      <c r="J6" s="23"/>
      <c r="K6" s="23"/>
      <c r="L6" s="24">
        <v>0.45</v>
      </c>
      <c r="M6" s="18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18"/>
      <c r="AA6" s="23"/>
      <c r="AB6" s="23"/>
      <c r="AC6" s="23"/>
      <c r="AD6" s="23"/>
      <c r="AE6" s="23"/>
      <c r="AF6" s="23"/>
      <c r="AG6" s="23"/>
      <c r="AH6" s="23"/>
      <c r="AI6" s="18"/>
      <c r="AJ6" s="23"/>
      <c r="AK6" s="23"/>
      <c r="AL6" s="23"/>
      <c r="AM6" s="23"/>
    </row>
    <row r="7" spans="1:39" x14ac:dyDescent="0.25">
      <c r="A7" s="25"/>
      <c r="B7" s="25"/>
      <c r="C7" s="25"/>
      <c r="D7" s="25"/>
      <c r="E7" s="26"/>
      <c r="F7" s="23"/>
      <c r="G7" s="23"/>
      <c r="H7" s="23"/>
      <c r="I7" s="23"/>
      <c r="J7" s="23"/>
      <c r="K7" s="23"/>
      <c r="L7" s="27">
        <f>1-L6</f>
        <v>0.55000000000000004</v>
      </c>
      <c r="M7" s="26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6"/>
      <c r="AA7" s="23"/>
      <c r="AB7" s="23"/>
      <c r="AC7" s="23"/>
      <c r="AD7" s="23"/>
      <c r="AE7" s="23"/>
      <c r="AF7" s="23"/>
      <c r="AG7" s="23"/>
      <c r="AH7" s="23"/>
      <c r="AI7" s="26"/>
      <c r="AJ7" s="23"/>
      <c r="AK7" s="23"/>
      <c r="AL7" s="23"/>
      <c r="AM7" s="23"/>
    </row>
    <row r="8" spans="1:39" x14ac:dyDescent="0.25">
      <c r="A8" s="25"/>
      <c r="B8" s="25"/>
      <c r="C8" s="25"/>
      <c r="D8" s="25"/>
      <c r="E8" s="28"/>
      <c r="F8" s="23"/>
      <c r="G8" s="23"/>
      <c r="H8" s="23"/>
      <c r="I8" s="23"/>
      <c r="J8" s="23"/>
      <c r="K8" s="23"/>
      <c r="L8" s="23"/>
      <c r="M8" s="28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8"/>
      <c r="AA8" s="23"/>
      <c r="AB8" s="23"/>
      <c r="AC8" s="23"/>
      <c r="AD8" s="23"/>
      <c r="AE8" s="23"/>
      <c r="AF8" s="23"/>
      <c r="AG8" s="23"/>
      <c r="AH8" s="23"/>
      <c r="AI8" s="28"/>
      <c r="AJ8" s="23"/>
      <c r="AK8" s="23"/>
      <c r="AL8" s="23"/>
      <c r="AM8" s="23"/>
    </row>
    <row r="9" spans="1:39" x14ac:dyDescent="0.25">
      <c r="A9" s="25"/>
      <c r="B9" s="25"/>
      <c r="C9" s="25"/>
      <c r="D9" s="25"/>
      <c r="E9" s="29"/>
      <c r="F9" s="23"/>
      <c r="G9" s="23"/>
      <c r="H9" s="23"/>
      <c r="I9" s="23"/>
      <c r="J9" s="23"/>
      <c r="K9" s="23"/>
      <c r="L9" s="23"/>
      <c r="M9" s="29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9"/>
      <c r="AA9" s="23"/>
      <c r="AB9" s="23"/>
      <c r="AC9" s="23"/>
      <c r="AD9" s="23"/>
      <c r="AE9" s="23"/>
      <c r="AF9" s="23"/>
      <c r="AG9" s="23"/>
      <c r="AH9" s="23"/>
      <c r="AI9" s="29"/>
      <c r="AJ9" s="23"/>
      <c r="AK9" s="23"/>
      <c r="AL9" s="23"/>
      <c r="AM9" s="23"/>
    </row>
    <row r="10" spans="1:39" x14ac:dyDescent="0.25">
      <c r="A10" s="25"/>
      <c r="B10" s="25"/>
      <c r="C10" s="25"/>
      <c r="D10" s="25"/>
      <c r="E10" s="29"/>
      <c r="F10" s="23"/>
      <c r="G10" s="23"/>
      <c r="H10" s="23"/>
      <c r="I10" s="23"/>
      <c r="J10" s="23"/>
      <c r="K10" s="23"/>
      <c r="L10" s="23"/>
      <c r="M10" s="29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9"/>
      <c r="AA10" s="23"/>
      <c r="AB10" s="23"/>
      <c r="AC10" s="23"/>
      <c r="AD10" s="23"/>
      <c r="AE10" s="23"/>
      <c r="AF10" s="23"/>
      <c r="AG10" s="23"/>
      <c r="AH10" s="23"/>
      <c r="AI10" s="29"/>
      <c r="AJ10" s="23"/>
      <c r="AK10" s="23"/>
      <c r="AL10" s="23"/>
      <c r="AM10" s="23"/>
    </row>
    <row r="11" spans="1:39" x14ac:dyDescent="0.25">
      <c r="A11" s="25"/>
      <c r="B11" s="25"/>
      <c r="C11" s="25"/>
      <c r="D11" s="25"/>
      <c r="E11" s="26"/>
      <c r="F11" s="23"/>
      <c r="G11" s="23"/>
      <c r="H11" s="23"/>
      <c r="I11" s="23"/>
      <c r="J11" s="23"/>
      <c r="K11" s="23"/>
      <c r="L11" s="23"/>
      <c r="M11" s="26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6"/>
      <c r="AA11" s="23"/>
      <c r="AB11" s="23"/>
      <c r="AC11" s="23"/>
      <c r="AD11" s="23"/>
      <c r="AE11" s="23"/>
      <c r="AF11" s="23"/>
      <c r="AG11" s="23"/>
      <c r="AH11" s="23"/>
      <c r="AI11" s="26"/>
      <c r="AJ11" s="23"/>
      <c r="AK11" s="23"/>
      <c r="AL11" s="23"/>
      <c r="AM11" s="23"/>
    </row>
    <row r="12" spans="1:39" x14ac:dyDescent="0.25">
      <c r="A12" s="25"/>
      <c r="B12" s="25"/>
      <c r="C12" s="25"/>
      <c r="D12" s="25"/>
      <c r="E12" s="26"/>
      <c r="F12" s="23"/>
      <c r="G12" s="23"/>
      <c r="H12" s="23"/>
      <c r="I12" s="23"/>
      <c r="J12" s="23"/>
      <c r="K12" s="23"/>
      <c r="L12" s="23"/>
      <c r="M12" s="26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6"/>
      <c r="AA12" s="23"/>
      <c r="AB12" s="23"/>
      <c r="AC12" s="23"/>
      <c r="AD12" s="23"/>
      <c r="AE12" s="23"/>
      <c r="AF12" s="23"/>
      <c r="AG12" s="23"/>
      <c r="AH12" s="23"/>
      <c r="AI12" s="26"/>
      <c r="AJ12" s="23"/>
      <c r="AK12" s="23"/>
      <c r="AL12" s="23"/>
      <c r="AM12" s="23"/>
    </row>
    <row r="13" spans="1:39" x14ac:dyDescent="0.25">
      <c r="A13" s="25"/>
      <c r="B13" s="25"/>
      <c r="C13" s="25"/>
      <c r="D13" s="25"/>
      <c r="E13" s="26"/>
      <c r="F13" s="23"/>
      <c r="G13" s="23"/>
      <c r="H13" s="23"/>
      <c r="I13" s="23"/>
      <c r="J13" s="23"/>
      <c r="K13" s="23"/>
      <c r="L13" s="23"/>
      <c r="M13" s="26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6"/>
      <c r="AA13" s="23"/>
      <c r="AB13" s="23"/>
      <c r="AC13" s="23"/>
      <c r="AD13" s="23"/>
      <c r="AE13" s="23"/>
      <c r="AF13" s="23"/>
      <c r="AG13" s="23"/>
      <c r="AH13" s="23"/>
      <c r="AI13" s="26"/>
      <c r="AJ13" s="23"/>
      <c r="AK13" s="23"/>
      <c r="AL13" s="23"/>
      <c r="AM13" s="23"/>
    </row>
    <row r="14" spans="1:39" x14ac:dyDescent="0.25">
      <c r="A14" s="25"/>
      <c r="B14" s="25"/>
      <c r="C14" s="25"/>
      <c r="D14" s="25"/>
      <c r="E14" s="26"/>
      <c r="F14" s="23"/>
      <c r="G14" s="23"/>
      <c r="H14" s="23"/>
      <c r="I14" s="23"/>
      <c r="J14" s="23"/>
      <c r="K14" s="23"/>
      <c r="L14" s="23"/>
      <c r="M14" s="26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6"/>
      <c r="AA14" s="23"/>
      <c r="AB14" s="23"/>
      <c r="AC14" s="23"/>
      <c r="AD14" s="23"/>
      <c r="AE14" s="23"/>
      <c r="AF14" s="23"/>
      <c r="AG14" s="23"/>
      <c r="AH14" s="23"/>
      <c r="AI14" s="26"/>
      <c r="AJ14" s="23"/>
      <c r="AK14" s="23"/>
      <c r="AL14" s="23"/>
      <c r="AM14" s="23"/>
    </row>
    <row r="15" spans="1:39" x14ac:dyDescent="0.25">
      <c r="A15" s="25"/>
      <c r="B15" s="25"/>
      <c r="C15" s="25"/>
      <c r="D15" s="25"/>
      <c r="E15" s="26"/>
      <c r="F15" s="23"/>
      <c r="G15" s="23"/>
      <c r="H15" s="23"/>
      <c r="I15" s="23"/>
      <c r="J15" s="23"/>
      <c r="K15" s="23"/>
      <c r="L15" s="23"/>
      <c r="M15" s="26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6"/>
      <c r="AA15" s="23"/>
      <c r="AB15" s="23"/>
      <c r="AC15" s="23"/>
      <c r="AD15" s="23"/>
      <c r="AE15" s="23"/>
      <c r="AF15" s="23"/>
      <c r="AG15" s="23"/>
      <c r="AH15" s="23"/>
      <c r="AI15" s="26"/>
      <c r="AJ15" s="23"/>
      <c r="AK15" s="23"/>
      <c r="AL15" s="23"/>
      <c r="AM15" s="23"/>
    </row>
    <row r="16" spans="1:39" x14ac:dyDescent="0.25">
      <c r="A16" s="25"/>
      <c r="B16" s="25"/>
      <c r="C16" s="25"/>
      <c r="D16" s="25"/>
      <c r="E16" s="29"/>
      <c r="F16" s="23"/>
      <c r="G16" s="23"/>
      <c r="H16" s="23"/>
      <c r="I16" s="23"/>
      <c r="J16" s="23"/>
      <c r="K16" s="23"/>
      <c r="L16" s="23"/>
      <c r="M16" s="29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9"/>
      <c r="AA16" s="23"/>
      <c r="AB16" s="23"/>
      <c r="AC16" s="23"/>
      <c r="AD16" s="23"/>
      <c r="AE16" s="23"/>
      <c r="AF16" s="23"/>
      <c r="AG16" s="23"/>
      <c r="AH16" s="23"/>
      <c r="AI16" s="29"/>
      <c r="AJ16" s="23"/>
      <c r="AK16" s="23"/>
      <c r="AL16" s="23"/>
      <c r="AM16" s="23"/>
    </row>
    <row r="17" spans="1:39" x14ac:dyDescent="0.25">
      <c r="A17" s="25"/>
      <c r="B17" s="25"/>
      <c r="C17" s="25"/>
      <c r="D17" s="2" t="s">
        <v>38</v>
      </c>
      <c r="E17" s="30"/>
      <c r="F17" s="31">
        <f>SUM(F18:F69)</f>
        <v>3259890</v>
      </c>
      <c r="G17" s="31">
        <f>SUM(G18:G69)</f>
        <v>1796179</v>
      </c>
      <c r="H17" s="31">
        <f>SUM(H18:H69)</f>
        <v>368709</v>
      </c>
      <c r="I17" s="32">
        <f>$H17/$G17</f>
        <v>0.20527408459847266</v>
      </c>
      <c r="J17" s="31">
        <f>SUM(J18:J69)</f>
        <v>708</v>
      </c>
      <c r="K17" s="33">
        <f>G17/J17</f>
        <v>2536.9759887005648</v>
      </c>
      <c r="L17" s="34">
        <f>SUMPRODUCT($L$18:$L$60,$G$18:$G$60)/$G$17</f>
        <v>1.0000000000000002</v>
      </c>
      <c r="M17" s="30"/>
      <c r="N17" s="31">
        <f t="shared" ref="N17:W17" si="0">SUM(N18:N69)</f>
        <v>711975</v>
      </c>
      <c r="O17" s="35">
        <f t="shared" si="0"/>
        <v>3027562.7420757725</v>
      </c>
      <c r="P17" s="31">
        <f t="shared" si="0"/>
        <v>3027562.7420757725</v>
      </c>
      <c r="Q17" s="31">
        <f t="shared" si="0"/>
        <v>3027562.7420757725</v>
      </c>
      <c r="R17" s="36">
        <v>0</v>
      </c>
      <c r="S17" s="31">
        <f t="shared" ref="S17" si="1">SUM(S18:S69)</f>
        <v>2897190</v>
      </c>
      <c r="T17" s="31">
        <f t="shared" si="0"/>
        <v>1958237</v>
      </c>
      <c r="U17" s="31">
        <f t="shared" si="0"/>
        <v>2897190</v>
      </c>
      <c r="V17" s="31">
        <f t="shared" si="0"/>
        <v>2907511</v>
      </c>
      <c r="W17" s="31">
        <f t="shared" si="0"/>
        <v>408053.15553801198</v>
      </c>
      <c r="X17" s="31">
        <f>Q$17-V$17</f>
        <v>120051.74207577249</v>
      </c>
      <c r="Y17" s="37">
        <f>SUM(Y18:Y69)</f>
        <v>3027563.6</v>
      </c>
      <c r="Z17" s="30"/>
      <c r="AA17" s="31">
        <f t="shared" ref="AA17:AF17" si="2">SUM(AA18:AA69)</f>
        <v>1856099.1789999998</v>
      </c>
      <c r="AB17" s="35">
        <f t="shared" si="2"/>
        <v>1958237.0813482527</v>
      </c>
      <c r="AC17" s="31">
        <f t="shared" si="2"/>
        <v>1958237.0813482527</v>
      </c>
      <c r="AD17" s="31">
        <f t="shared" si="2"/>
        <v>1958237.0813482527</v>
      </c>
      <c r="AE17" s="31">
        <f t="shared" si="2"/>
        <v>1958237</v>
      </c>
      <c r="AF17" s="31">
        <f t="shared" si="2"/>
        <v>331686.22218094033</v>
      </c>
      <c r="AG17" s="31">
        <f>AD$17-AE$17</f>
        <v>8.1348252715542912E-2</v>
      </c>
      <c r="AH17" s="37">
        <f>SUM(AH18:AH69)</f>
        <v>1958237</v>
      </c>
      <c r="AI17" s="30"/>
      <c r="AJ17" s="31">
        <f>SUM(AJ18:AJ69)</f>
        <v>1852293.827</v>
      </c>
      <c r="AK17" s="35">
        <f>SUM(AK18:AK69)</f>
        <v>1958236.7783731883</v>
      </c>
      <c r="AL17" s="31">
        <f>SUM(AL18:AL69)</f>
        <v>1958236.7783731883</v>
      </c>
      <c r="AM17" s="31">
        <f>SUM(AM18:AM69)</f>
        <v>1958237</v>
      </c>
    </row>
    <row r="18" spans="1:39" x14ac:dyDescent="0.25">
      <c r="A18" s="38">
        <v>1</v>
      </c>
      <c r="B18" s="39" t="s">
        <v>39</v>
      </c>
      <c r="C18" s="39">
        <v>82601000</v>
      </c>
      <c r="D18" s="40" t="s">
        <v>40</v>
      </c>
      <c r="E18" s="30"/>
      <c r="F18" s="41">
        <v>10370</v>
      </c>
      <c r="G18" s="42">
        <f>F18</f>
        <v>10370</v>
      </c>
      <c r="H18" s="41">
        <v>5277</v>
      </c>
      <c r="I18" s="43">
        <f t="shared" ref="I18:I59" si="3">$H18/$G18</f>
        <v>0.50887174541947922</v>
      </c>
      <c r="J18" s="41">
        <v>10</v>
      </c>
      <c r="K18" s="41">
        <f>G18/J18</f>
        <v>1037</v>
      </c>
      <c r="L18" s="44">
        <f>$L$6*$K$17/K18+$L$7</f>
        <v>1.6509056845855874</v>
      </c>
      <c r="M18" s="30"/>
      <c r="N18" s="42">
        <v>2669</v>
      </c>
      <c r="O18" s="42">
        <v>32973.595801484749</v>
      </c>
      <c r="P18" s="42">
        <v>32973.595801484749</v>
      </c>
      <c r="Q18" s="42">
        <v>32973.595801484749</v>
      </c>
      <c r="R18" s="41"/>
      <c r="S18" s="41">
        <v>43290</v>
      </c>
      <c r="T18" s="41">
        <v>29520</v>
      </c>
      <c r="U18" s="45">
        <f>MAX(S18-N18*$R$17,0)</f>
        <v>43290</v>
      </c>
      <c r="V18" s="45">
        <f>MAX(T18,U18)</f>
        <v>43290</v>
      </c>
      <c r="W18" s="45">
        <f>MAX(Q18-V18,0)</f>
        <v>0</v>
      </c>
      <c r="X18" s="41"/>
      <c r="Y18" s="46">
        <f>ROUND(V18+X$17*W18/W$17,0)</f>
        <v>43290</v>
      </c>
      <c r="Z18" s="30"/>
      <c r="AA18" s="42">
        <v>11747.725999999999</v>
      </c>
      <c r="AB18" s="42">
        <v>24500.999712903638</v>
      </c>
      <c r="AC18" s="42">
        <v>24500.999712903638</v>
      </c>
      <c r="AD18" s="42">
        <v>24500.999712903638</v>
      </c>
      <c r="AE18" s="41">
        <v>29520</v>
      </c>
      <c r="AF18" s="45">
        <f>MAX(AD18-AE18,0)</f>
        <v>0</v>
      </c>
      <c r="AG18" s="41"/>
      <c r="AH18" s="47">
        <f>ROUND(AE18+AG$17*AF18/AF$17,0)</f>
        <v>29520</v>
      </c>
      <c r="AI18" s="30"/>
      <c r="AJ18" s="42">
        <v>11748.938</v>
      </c>
      <c r="AK18" s="42">
        <v>24463.630501107022</v>
      </c>
      <c r="AL18" s="42">
        <v>24463.630501107022</v>
      </c>
      <c r="AM18" s="47">
        <v>24464</v>
      </c>
    </row>
    <row r="19" spans="1:39" x14ac:dyDescent="0.25">
      <c r="A19" s="38">
        <v>2</v>
      </c>
      <c r="B19" s="39" t="s">
        <v>41</v>
      </c>
      <c r="C19" s="39">
        <v>82603000</v>
      </c>
      <c r="D19" s="40" t="s">
        <v>42</v>
      </c>
      <c r="E19" s="30"/>
      <c r="F19" s="41">
        <v>55249</v>
      </c>
      <c r="G19" s="42">
        <f t="shared" ref="G19:G59" si="4">F19</f>
        <v>55249</v>
      </c>
      <c r="H19" s="41">
        <v>18861</v>
      </c>
      <c r="I19" s="43">
        <f t="shared" si="3"/>
        <v>0.3413817444659632</v>
      </c>
      <c r="J19" s="41">
        <v>25</v>
      </c>
      <c r="K19" s="41">
        <f t="shared" ref="K19:K59" si="5">G19/J19</f>
        <v>2209.96</v>
      </c>
      <c r="L19" s="44">
        <f t="shared" ref="L19:L59" si="6">$L$6*$K$17/K19+$L$7</f>
        <v>1.066588171240771</v>
      </c>
      <c r="M19" s="30"/>
      <c r="N19" s="42">
        <v>9034</v>
      </c>
      <c r="O19" s="42">
        <v>113650.44170766621</v>
      </c>
      <c r="P19" s="42">
        <v>113650.44170766621</v>
      </c>
      <c r="Q19" s="42">
        <v>113650.44170766621</v>
      </c>
      <c r="R19" s="41"/>
      <c r="S19" s="41">
        <v>155333</v>
      </c>
      <c r="T19" s="41">
        <v>87670</v>
      </c>
      <c r="U19" s="45">
        <f t="shared" ref="U19:U59" si="7">MAX(S19-N19*$R$17,0)</f>
        <v>155333</v>
      </c>
      <c r="V19" s="45">
        <f t="shared" ref="V19:V59" si="8">MAX(T19,U19)</f>
        <v>155333</v>
      </c>
      <c r="W19" s="45">
        <f t="shared" ref="W19:W59" si="9">MAX(Q19-V19,0)</f>
        <v>0</v>
      </c>
      <c r="X19" s="41"/>
      <c r="Y19" s="46">
        <f t="shared" ref="Y19:Y57" si="10">ROUND(V19+X$17*W19/W$17,0)</f>
        <v>155333</v>
      </c>
      <c r="Z19" s="30"/>
      <c r="AA19" s="42">
        <v>80626.127999999997</v>
      </c>
      <c r="AB19" s="42">
        <v>44144.657536239029</v>
      </c>
      <c r="AC19" s="42">
        <v>44144.657536239029</v>
      </c>
      <c r="AD19" s="42">
        <v>44144.657536239029</v>
      </c>
      <c r="AE19" s="41">
        <v>87670</v>
      </c>
      <c r="AF19" s="45">
        <f t="shared" ref="AF19:AF59" si="11">MAX(AD19-AE19,0)</f>
        <v>0</v>
      </c>
      <c r="AG19" s="41"/>
      <c r="AH19" s="47">
        <f t="shared" ref="AH19:AH59" si="12">ROUND(AE19+AG$17*AF19/AF$17,0)</f>
        <v>87670</v>
      </c>
      <c r="AI19" s="30"/>
      <c r="AJ19" s="42">
        <v>80716.502000000008</v>
      </c>
      <c r="AK19" s="42">
        <v>43929.827748347496</v>
      </c>
      <c r="AL19" s="42">
        <v>43929.827748347496</v>
      </c>
      <c r="AM19" s="47">
        <v>43930</v>
      </c>
    </row>
    <row r="20" spans="1:39" x14ac:dyDescent="0.25">
      <c r="A20" s="38">
        <v>3</v>
      </c>
      <c r="B20" s="39" t="s">
        <v>43</v>
      </c>
      <c r="C20" s="39">
        <v>82605000</v>
      </c>
      <c r="D20" s="40" t="s">
        <v>44</v>
      </c>
      <c r="E20" s="30"/>
      <c r="F20" s="41">
        <v>25204</v>
      </c>
      <c r="G20" s="42">
        <f t="shared" si="4"/>
        <v>25204</v>
      </c>
      <c r="H20" s="41">
        <v>7479</v>
      </c>
      <c r="I20" s="43">
        <f t="shared" si="3"/>
        <v>0.29673861291858433</v>
      </c>
      <c r="J20" s="41">
        <v>13</v>
      </c>
      <c r="K20" s="41">
        <f t="shared" si="5"/>
        <v>1938.7692307692307</v>
      </c>
      <c r="L20" s="44">
        <f t="shared" si="6"/>
        <v>1.1388473866806184</v>
      </c>
      <c r="M20" s="30"/>
      <c r="N20" s="42">
        <v>4587</v>
      </c>
      <c r="O20" s="42">
        <v>55171.997979624779</v>
      </c>
      <c r="P20" s="42">
        <v>55171.997979624779</v>
      </c>
      <c r="Q20" s="42">
        <v>55171.997979624786</v>
      </c>
      <c r="R20" s="41"/>
      <c r="S20" s="41">
        <v>60859</v>
      </c>
      <c r="T20" s="41">
        <v>44243</v>
      </c>
      <c r="U20" s="45">
        <f t="shared" si="7"/>
        <v>60859</v>
      </c>
      <c r="V20" s="45">
        <f t="shared" si="8"/>
        <v>60859</v>
      </c>
      <c r="W20" s="45">
        <f t="shared" si="9"/>
        <v>0</v>
      </c>
      <c r="X20" s="41"/>
      <c r="Y20" s="46">
        <f t="shared" si="10"/>
        <v>60859</v>
      </c>
      <c r="Z20" s="30"/>
      <c r="AA20" s="42">
        <v>21243.862999999998</v>
      </c>
      <c r="AB20" s="42">
        <v>39531.38296430053</v>
      </c>
      <c r="AC20" s="42">
        <v>39531.38296430053</v>
      </c>
      <c r="AD20" s="42">
        <v>39531.38296430053</v>
      </c>
      <c r="AE20" s="41">
        <v>44243</v>
      </c>
      <c r="AF20" s="45">
        <f t="shared" si="11"/>
        <v>0</v>
      </c>
      <c r="AG20" s="41"/>
      <c r="AH20" s="47">
        <f t="shared" si="12"/>
        <v>44243</v>
      </c>
      <c r="AI20" s="30"/>
      <c r="AJ20" s="42">
        <v>21258.569</v>
      </c>
      <c r="AK20" s="42">
        <v>39456.055152164947</v>
      </c>
      <c r="AL20" s="42">
        <v>39456.055152164947</v>
      </c>
      <c r="AM20" s="47">
        <v>39456</v>
      </c>
    </row>
    <row r="21" spans="1:39" x14ac:dyDescent="0.25">
      <c r="A21" s="38">
        <v>4</v>
      </c>
      <c r="B21" s="39" t="s">
        <v>45</v>
      </c>
      <c r="C21" s="39">
        <v>82606000</v>
      </c>
      <c r="D21" s="40" t="s">
        <v>46</v>
      </c>
      <c r="E21" s="30"/>
      <c r="F21" s="41">
        <v>31765</v>
      </c>
      <c r="G21" s="42">
        <f t="shared" si="4"/>
        <v>31765</v>
      </c>
      <c r="H21" s="41">
        <v>5444</v>
      </c>
      <c r="I21" s="43">
        <f t="shared" si="3"/>
        <v>0.17138359830001573</v>
      </c>
      <c r="J21" s="41">
        <v>13</v>
      </c>
      <c r="K21" s="41">
        <f t="shared" si="5"/>
        <v>2443.4615384615386</v>
      </c>
      <c r="L21" s="44">
        <f t="shared" si="6"/>
        <v>1.0172220851219362</v>
      </c>
      <c r="M21" s="30"/>
      <c r="N21" s="42">
        <v>22741</v>
      </c>
      <c r="O21" s="42">
        <v>44530.784243781934</v>
      </c>
      <c r="P21" s="42">
        <v>44530.784243781934</v>
      </c>
      <c r="Q21" s="42">
        <v>44530.784243781934</v>
      </c>
      <c r="R21" s="41"/>
      <c r="S21" s="41">
        <v>57110</v>
      </c>
      <c r="T21" s="41">
        <v>41166</v>
      </c>
      <c r="U21" s="45">
        <f t="shared" si="7"/>
        <v>57110</v>
      </c>
      <c r="V21" s="45">
        <f t="shared" si="8"/>
        <v>57110</v>
      </c>
      <c r="W21" s="45">
        <f t="shared" si="9"/>
        <v>0</v>
      </c>
      <c r="X21" s="41"/>
      <c r="Y21" s="46">
        <f t="shared" si="10"/>
        <v>57110</v>
      </c>
      <c r="Z21" s="30"/>
      <c r="AA21" s="42">
        <v>44038.615000000005</v>
      </c>
      <c r="AB21" s="42">
        <v>24377.177970076082</v>
      </c>
      <c r="AC21" s="42">
        <v>24377.177970076082</v>
      </c>
      <c r="AD21" s="42">
        <v>24377.177970076082</v>
      </c>
      <c r="AE21" s="41">
        <v>41166</v>
      </c>
      <c r="AF21" s="45">
        <f t="shared" si="11"/>
        <v>0</v>
      </c>
      <c r="AG21" s="41"/>
      <c r="AH21" s="47">
        <f t="shared" si="12"/>
        <v>41166</v>
      </c>
      <c r="AI21" s="30"/>
      <c r="AJ21" s="42">
        <v>43948.998999999989</v>
      </c>
      <c r="AK21" s="42">
        <v>24398.550900340495</v>
      </c>
      <c r="AL21" s="42">
        <v>24398.550900340495</v>
      </c>
      <c r="AM21" s="47">
        <v>24399</v>
      </c>
    </row>
    <row r="22" spans="1:39" x14ac:dyDescent="0.25">
      <c r="A22" s="38">
        <v>5</v>
      </c>
      <c r="B22" s="39" t="s">
        <v>47</v>
      </c>
      <c r="C22" s="39">
        <v>82607000</v>
      </c>
      <c r="D22" s="40" t="s">
        <v>48</v>
      </c>
      <c r="E22" s="30"/>
      <c r="F22" s="41">
        <v>54274</v>
      </c>
      <c r="G22" s="42">
        <f t="shared" si="4"/>
        <v>54274</v>
      </c>
      <c r="H22" s="41">
        <v>3096</v>
      </c>
      <c r="I22" s="43">
        <f t="shared" si="3"/>
        <v>5.7043888418027051E-2</v>
      </c>
      <c r="J22" s="41">
        <v>15</v>
      </c>
      <c r="K22" s="41">
        <f t="shared" si="5"/>
        <v>3618.2666666666669</v>
      </c>
      <c r="L22" s="44">
        <f t="shared" si="6"/>
        <v>0.86552102155228683</v>
      </c>
      <c r="M22" s="30"/>
      <c r="N22" s="42">
        <v>19243</v>
      </c>
      <c r="O22" s="42">
        <v>78556.752772780514</v>
      </c>
      <c r="P22" s="42">
        <v>78556.752772780514</v>
      </c>
      <c r="Q22" s="42">
        <v>78556.752772780514</v>
      </c>
      <c r="R22" s="41"/>
      <c r="S22" s="41">
        <v>52729</v>
      </c>
      <c r="T22" s="41">
        <v>32991</v>
      </c>
      <c r="U22" s="45">
        <f t="shared" si="7"/>
        <v>52729</v>
      </c>
      <c r="V22" s="45">
        <f t="shared" si="8"/>
        <v>52729</v>
      </c>
      <c r="W22" s="45">
        <f t="shared" si="9"/>
        <v>25827.752772780514</v>
      </c>
      <c r="X22" s="41"/>
      <c r="Y22" s="46">
        <f t="shared" si="10"/>
        <v>60328</v>
      </c>
      <c r="Z22" s="30"/>
      <c r="AA22" s="42">
        <v>30831.051999999996</v>
      </c>
      <c r="AB22" s="42">
        <v>68631.861217522441</v>
      </c>
      <c r="AC22" s="42">
        <v>68631.861217522441</v>
      </c>
      <c r="AD22" s="42">
        <v>68631.861217522441</v>
      </c>
      <c r="AE22" s="41">
        <v>32991</v>
      </c>
      <c r="AF22" s="45">
        <f t="shared" si="11"/>
        <v>35640.861217522441</v>
      </c>
      <c r="AG22" s="41"/>
      <c r="AH22" s="47">
        <f t="shared" si="12"/>
        <v>32991</v>
      </c>
      <c r="AI22" s="30"/>
      <c r="AJ22" s="42">
        <v>30756.632000000005</v>
      </c>
      <c r="AK22" s="42">
        <v>68607.069409427524</v>
      </c>
      <c r="AL22" s="42">
        <v>68607.069409427524</v>
      </c>
      <c r="AM22" s="47">
        <v>68607</v>
      </c>
    </row>
    <row r="23" spans="1:39" x14ac:dyDescent="0.25">
      <c r="A23" s="38">
        <v>6</v>
      </c>
      <c r="B23" s="39" t="s">
        <v>49</v>
      </c>
      <c r="C23" s="39">
        <v>82609000</v>
      </c>
      <c r="D23" s="40" t="s">
        <v>50</v>
      </c>
      <c r="E23" s="30"/>
      <c r="F23" s="41">
        <v>62503</v>
      </c>
      <c r="G23" s="42">
        <f t="shared" si="4"/>
        <v>62503</v>
      </c>
      <c r="H23" s="41">
        <v>8635</v>
      </c>
      <c r="I23" s="43">
        <f t="shared" si="3"/>
        <v>0.13815336863830535</v>
      </c>
      <c r="J23" s="41">
        <v>20</v>
      </c>
      <c r="K23" s="41">
        <f t="shared" si="5"/>
        <v>3125.15</v>
      </c>
      <c r="L23" s="44">
        <f t="shared" si="6"/>
        <v>0.91530700763651485</v>
      </c>
      <c r="M23" s="30"/>
      <c r="N23" s="42">
        <v>11550</v>
      </c>
      <c r="O23" s="42">
        <v>107556.6353996461</v>
      </c>
      <c r="P23" s="42">
        <v>107556.6353996461</v>
      </c>
      <c r="Q23" s="42">
        <v>107556.6353996461</v>
      </c>
      <c r="R23" s="41"/>
      <c r="S23" s="41">
        <v>123865</v>
      </c>
      <c r="T23" s="41">
        <v>84943</v>
      </c>
      <c r="U23" s="45">
        <f t="shared" si="7"/>
        <v>123865</v>
      </c>
      <c r="V23" s="45">
        <f t="shared" si="8"/>
        <v>123865</v>
      </c>
      <c r="W23" s="45">
        <f t="shared" si="9"/>
        <v>0</v>
      </c>
      <c r="X23" s="41"/>
      <c r="Y23" s="46">
        <f t="shared" si="10"/>
        <v>123865</v>
      </c>
      <c r="Z23" s="30"/>
      <c r="AA23" s="42">
        <v>25185.684000000008</v>
      </c>
      <c r="AB23" s="42">
        <v>95946.451864491057</v>
      </c>
      <c r="AC23" s="42">
        <v>95946.451864491057</v>
      </c>
      <c r="AD23" s="42">
        <v>95946.451864491057</v>
      </c>
      <c r="AE23" s="41">
        <v>84943</v>
      </c>
      <c r="AF23" s="45">
        <f t="shared" si="11"/>
        <v>11003.451864491057</v>
      </c>
      <c r="AG23" s="41"/>
      <c r="AH23" s="47">
        <f t="shared" si="12"/>
        <v>84943</v>
      </c>
      <c r="AI23" s="30"/>
      <c r="AJ23" s="42">
        <v>25147.53200000001</v>
      </c>
      <c r="AK23" s="42">
        <v>95863.777540097843</v>
      </c>
      <c r="AL23" s="42">
        <v>95863.777540097843</v>
      </c>
      <c r="AM23" s="47">
        <v>95864</v>
      </c>
    </row>
    <row r="24" spans="1:39" x14ac:dyDescent="0.25">
      <c r="A24" s="38">
        <v>7</v>
      </c>
      <c r="B24" s="39" t="s">
        <v>51</v>
      </c>
      <c r="C24" s="39">
        <v>82611000</v>
      </c>
      <c r="D24" s="40" t="s">
        <v>52</v>
      </c>
      <c r="E24" s="30"/>
      <c r="F24" s="41">
        <v>87002</v>
      </c>
      <c r="G24" s="42">
        <f t="shared" si="4"/>
        <v>87002</v>
      </c>
      <c r="H24" s="41">
        <v>8194</v>
      </c>
      <c r="I24" s="43">
        <f t="shared" si="3"/>
        <v>9.4181742948437966E-2</v>
      </c>
      <c r="J24" s="41">
        <v>20</v>
      </c>
      <c r="K24" s="41">
        <f t="shared" si="5"/>
        <v>4350.1000000000004</v>
      </c>
      <c r="L24" s="44">
        <f t="shared" si="6"/>
        <v>0.81243975883663699</v>
      </c>
      <c r="M24" s="30"/>
      <c r="N24" s="42">
        <v>41516</v>
      </c>
      <c r="O24" s="42">
        <v>105643.63809520868</v>
      </c>
      <c r="P24" s="42">
        <v>105643.63809520868</v>
      </c>
      <c r="Q24" s="42">
        <v>105643.63809520868</v>
      </c>
      <c r="R24" s="41"/>
      <c r="S24" s="41">
        <v>88012</v>
      </c>
      <c r="T24" s="41">
        <v>67833</v>
      </c>
      <c r="U24" s="45">
        <f t="shared" si="7"/>
        <v>88012</v>
      </c>
      <c r="V24" s="45">
        <f t="shared" si="8"/>
        <v>88012</v>
      </c>
      <c r="W24" s="45">
        <f t="shared" si="9"/>
        <v>17631.638095208677</v>
      </c>
      <c r="X24" s="41"/>
      <c r="Y24" s="46">
        <f t="shared" si="10"/>
        <v>93199</v>
      </c>
      <c r="Z24" s="30"/>
      <c r="AA24" s="42">
        <v>87695.33600000001</v>
      </c>
      <c r="AB24" s="42">
        <v>61966.865570099239</v>
      </c>
      <c r="AC24" s="42">
        <v>61966.865570099239</v>
      </c>
      <c r="AD24" s="42">
        <v>61966.865570099239</v>
      </c>
      <c r="AE24" s="41">
        <v>67833</v>
      </c>
      <c r="AF24" s="45">
        <f t="shared" si="11"/>
        <v>0</v>
      </c>
      <c r="AG24" s="41"/>
      <c r="AH24" s="47">
        <f t="shared" si="12"/>
        <v>67833</v>
      </c>
      <c r="AI24" s="30"/>
      <c r="AJ24" s="42">
        <v>87447.723999999987</v>
      </c>
      <c r="AK24" s="42">
        <v>62065.19320730606</v>
      </c>
      <c r="AL24" s="42">
        <v>62065.19320730606</v>
      </c>
      <c r="AM24" s="47">
        <v>62065</v>
      </c>
    </row>
    <row r="25" spans="1:39" x14ac:dyDescent="0.25">
      <c r="A25" s="38">
        <v>8</v>
      </c>
      <c r="B25" s="39" t="s">
        <v>53</v>
      </c>
      <c r="C25" s="39">
        <v>82613000</v>
      </c>
      <c r="D25" s="40" t="s">
        <v>54</v>
      </c>
      <c r="E25" s="30"/>
      <c r="F25" s="41">
        <v>20572</v>
      </c>
      <c r="G25" s="42">
        <f t="shared" si="4"/>
        <v>20572</v>
      </c>
      <c r="H25" s="41">
        <v>4065</v>
      </c>
      <c r="I25" s="43">
        <f t="shared" si="3"/>
        <v>0.19759867781450516</v>
      </c>
      <c r="J25" s="41">
        <v>10</v>
      </c>
      <c r="K25" s="41">
        <f t="shared" si="5"/>
        <v>2057.1999999999998</v>
      </c>
      <c r="L25" s="44">
        <f t="shared" si="6"/>
        <v>1.1049480823037401</v>
      </c>
      <c r="M25" s="30"/>
      <c r="N25" s="42">
        <v>5690</v>
      </c>
      <c r="O25" s="42">
        <v>41634.571943373368</v>
      </c>
      <c r="P25" s="42">
        <v>41634.571943373368</v>
      </c>
      <c r="Q25" s="42">
        <v>41634.571943373368</v>
      </c>
      <c r="R25" s="41"/>
      <c r="S25" s="41">
        <v>40010</v>
      </c>
      <c r="T25" s="41">
        <v>29282</v>
      </c>
      <c r="U25" s="45">
        <f t="shared" si="7"/>
        <v>40010</v>
      </c>
      <c r="V25" s="45">
        <f t="shared" si="8"/>
        <v>40010</v>
      </c>
      <c r="W25" s="45">
        <f t="shared" si="9"/>
        <v>1624.5719433733684</v>
      </c>
      <c r="X25" s="41"/>
      <c r="Y25" s="46">
        <f t="shared" si="10"/>
        <v>40488</v>
      </c>
      <c r="Z25" s="30"/>
      <c r="AA25" s="42">
        <v>22403.592999999997</v>
      </c>
      <c r="AB25" s="42">
        <v>25725.769895181056</v>
      </c>
      <c r="AC25" s="42">
        <v>25725.769895181056</v>
      </c>
      <c r="AD25" s="42">
        <v>25725.769895181056</v>
      </c>
      <c r="AE25" s="41">
        <v>29282</v>
      </c>
      <c r="AF25" s="45">
        <f t="shared" si="11"/>
        <v>0</v>
      </c>
      <c r="AG25" s="41"/>
      <c r="AH25" s="47">
        <f t="shared" si="12"/>
        <v>29282</v>
      </c>
      <c r="AI25" s="30"/>
      <c r="AJ25" s="42">
        <v>22433.339000000004</v>
      </c>
      <c r="AK25" s="42">
        <v>25648.016040184444</v>
      </c>
      <c r="AL25" s="42">
        <v>25648.016040184444</v>
      </c>
      <c r="AM25" s="47">
        <v>25648</v>
      </c>
    </row>
    <row r="26" spans="1:39" x14ac:dyDescent="0.25">
      <c r="A26" s="38">
        <v>9</v>
      </c>
      <c r="B26" s="39" t="s">
        <v>55</v>
      </c>
      <c r="C26" s="39">
        <v>82615000</v>
      </c>
      <c r="D26" s="40" t="s">
        <v>56</v>
      </c>
      <c r="E26" s="30"/>
      <c r="F26" s="41">
        <v>21607</v>
      </c>
      <c r="G26" s="42">
        <f t="shared" si="4"/>
        <v>21607</v>
      </c>
      <c r="H26" s="41">
        <v>9446</v>
      </c>
      <c r="I26" s="43">
        <f t="shared" si="3"/>
        <v>0.43717313833479893</v>
      </c>
      <c r="J26" s="41">
        <v>15</v>
      </c>
      <c r="K26" s="41">
        <f t="shared" si="5"/>
        <v>1440.4666666666667</v>
      </c>
      <c r="L26" s="44">
        <f t="shared" si="6"/>
        <v>1.3425481521603562</v>
      </c>
      <c r="M26" s="30"/>
      <c r="N26" s="42">
        <v>5940</v>
      </c>
      <c r="O26" s="42">
        <v>54453.840733271041</v>
      </c>
      <c r="P26" s="42">
        <v>54453.840733271041</v>
      </c>
      <c r="Q26" s="42">
        <v>54453.840733271041</v>
      </c>
      <c r="R26" s="41"/>
      <c r="S26" s="41">
        <v>47653</v>
      </c>
      <c r="T26" s="41">
        <v>37177</v>
      </c>
      <c r="U26" s="45">
        <f t="shared" si="7"/>
        <v>47653</v>
      </c>
      <c r="V26" s="45">
        <f t="shared" si="8"/>
        <v>47653</v>
      </c>
      <c r="W26" s="45">
        <f t="shared" si="9"/>
        <v>6800.8407332710412</v>
      </c>
      <c r="X26" s="41"/>
      <c r="Y26" s="46">
        <f t="shared" si="10"/>
        <v>49654</v>
      </c>
      <c r="Z26" s="30"/>
      <c r="AA26" s="42">
        <v>14671.780000000006</v>
      </c>
      <c r="AB26" s="42">
        <v>46749.104710028165</v>
      </c>
      <c r="AC26" s="42">
        <v>46749.104710028165</v>
      </c>
      <c r="AD26" s="42">
        <v>46749.104710028165</v>
      </c>
      <c r="AE26" s="41">
        <v>37177</v>
      </c>
      <c r="AF26" s="45">
        <f t="shared" si="11"/>
        <v>9572.1047100281648</v>
      </c>
      <c r="AG26" s="41"/>
      <c r="AH26" s="47">
        <f t="shared" si="12"/>
        <v>37177</v>
      </c>
      <c r="AI26" s="30"/>
      <c r="AJ26" s="42">
        <v>14678.42</v>
      </c>
      <c r="AK26" s="42">
        <v>46681.198889133258</v>
      </c>
      <c r="AL26" s="42">
        <v>46681.198889133258</v>
      </c>
      <c r="AM26" s="47">
        <v>46681</v>
      </c>
    </row>
    <row r="27" spans="1:39" x14ac:dyDescent="0.25">
      <c r="A27" s="38">
        <v>10</v>
      </c>
      <c r="B27" s="39" t="s">
        <v>57</v>
      </c>
      <c r="C27" s="39">
        <v>82616000</v>
      </c>
      <c r="D27" s="40" t="s">
        <v>58</v>
      </c>
      <c r="E27" s="30"/>
      <c r="F27" s="41">
        <v>30368</v>
      </c>
      <c r="G27" s="42">
        <f t="shared" si="4"/>
        <v>30368</v>
      </c>
      <c r="H27" s="41">
        <v>10446</v>
      </c>
      <c r="I27" s="43">
        <f t="shared" si="3"/>
        <v>0.34398050579557427</v>
      </c>
      <c r="J27" s="41">
        <v>18</v>
      </c>
      <c r="K27" s="41">
        <f t="shared" si="5"/>
        <v>1687.1111111111111</v>
      </c>
      <c r="L27" s="44">
        <f t="shared" si="6"/>
        <v>1.2266828736984516</v>
      </c>
      <c r="M27" s="30"/>
      <c r="N27" s="42">
        <v>8247</v>
      </c>
      <c r="O27" s="42">
        <v>69309.249467999034</v>
      </c>
      <c r="P27" s="42">
        <v>69309.249467999034</v>
      </c>
      <c r="Q27" s="42">
        <v>69309.249467999034</v>
      </c>
      <c r="R27" s="41"/>
      <c r="S27" s="41">
        <v>69152</v>
      </c>
      <c r="T27" s="41">
        <v>43714</v>
      </c>
      <c r="U27" s="45">
        <f t="shared" si="7"/>
        <v>69152</v>
      </c>
      <c r="V27" s="45">
        <f t="shared" si="8"/>
        <v>69152</v>
      </c>
      <c r="W27" s="45">
        <f t="shared" si="9"/>
        <v>157.2494679990341</v>
      </c>
      <c r="X27" s="41"/>
      <c r="Y27" s="46">
        <f t="shared" si="10"/>
        <v>69198</v>
      </c>
      <c r="Z27" s="30"/>
      <c r="AA27" s="42">
        <v>21611.377000000015</v>
      </c>
      <c r="AB27" s="42">
        <v>57263.776480541805</v>
      </c>
      <c r="AC27" s="42">
        <v>57263.776480541805</v>
      </c>
      <c r="AD27" s="42">
        <v>57263.776480541805</v>
      </c>
      <c r="AE27" s="41">
        <v>43714</v>
      </c>
      <c r="AF27" s="45">
        <f t="shared" si="11"/>
        <v>13549.776480541805</v>
      </c>
      <c r="AG27" s="41"/>
      <c r="AH27" s="47">
        <f t="shared" si="12"/>
        <v>43714</v>
      </c>
      <c r="AI27" s="30"/>
      <c r="AJ27" s="42">
        <v>21612.329000000005</v>
      </c>
      <c r="AK27" s="42">
        <v>57184.14845610792</v>
      </c>
      <c r="AL27" s="42">
        <v>57184.14845610792</v>
      </c>
      <c r="AM27" s="47">
        <v>57184</v>
      </c>
    </row>
    <row r="28" spans="1:39" x14ac:dyDescent="0.25">
      <c r="A28" s="38">
        <v>11</v>
      </c>
      <c r="B28" s="39" t="s">
        <v>59</v>
      </c>
      <c r="C28" s="39">
        <v>82618000</v>
      </c>
      <c r="D28" s="40" t="s">
        <v>60</v>
      </c>
      <c r="E28" s="30"/>
      <c r="F28" s="41">
        <v>36449</v>
      </c>
      <c r="G28" s="42">
        <f t="shared" si="4"/>
        <v>36449</v>
      </c>
      <c r="H28" s="41">
        <v>13105</v>
      </c>
      <c r="I28" s="43">
        <f t="shared" si="3"/>
        <v>0.3595434717001838</v>
      </c>
      <c r="J28" s="41">
        <v>26</v>
      </c>
      <c r="K28" s="41">
        <f t="shared" si="5"/>
        <v>1401.8846153846155</v>
      </c>
      <c r="L28" s="44">
        <f t="shared" si="6"/>
        <v>1.3643603135283988</v>
      </c>
      <c r="M28" s="30"/>
      <c r="N28" s="42">
        <v>8712</v>
      </c>
      <c r="O28" s="42">
        <v>94822.002137976931</v>
      </c>
      <c r="P28" s="42">
        <v>94822.002137976931</v>
      </c>
      <c r="Q28" s="42">
        <v>94822.002137976931</v>
      </c>
      <c r="R28" s="41"/>
      <c r="S28" s="41">
        <v>83995</v>
      </c>
      <c r="T28" s="41">
        <v>53970</v>
      </c>
      <c r="U28" s="45">
        <f t="shared" si="7"/>
        <v>83995</v>
      </c>
      <c r="V28" s="45">
        <f t="shared" si="8"/>
        <v>83995</v>
      </c>
      <c r="W28" s="45">
        <f t="shared" si="9"/>
        <v>10827.002137976931</v>
      </c>
      <c r="X28" s="41"/>
      <c r="Y28" s="46">
        <f t="shared" si="10"/>
        <v>87180</v>
      </c>
      <c r="Z28" s="30"/>
      <c r="AA28" s="42">
        <v>38874.700000000004</v>
      </c>
      <c r="AB28" s="42">
        <v>66419.977928658831</v>
      </c>
      <c r="AC28" s="42">
        <v>66419.977928658831</v>
      </c>
      <c r="AD28" s="42">
        <v>66419.977928658831</v>
      </c>
      <c r="AE28" s="41">
        <v>53970</v>
      </c>
      <c r="AF28" s="45">
        <f t="shared" si="11"/>
        <v>12449.977928658831</v>
      </c>
      <c r="AG28" s="41"/>
      <c r="AH28" s="47">
        <f t="shared" si="12"/>
        <v>53970</v>
      </c>
      <c r="AI28" s="30"/>
      <c r="AJ28" s="42">
        <v>38874.299999999996</v>
      </c>
      <c r="AK28" s="42">
        <v>66315.349078787665</v>
      </c>
      <c r="AL28" s="42">
        <v>66315.349078787665</v>
      </c>
      <c r="AM28" s="47">
        <v>66315</v>
      </c>
    </row>
    <row r="29" spans="1:39" x14ac:dyDescent="0.25">
      <c r="A29" s="38">
        <v>12</v>
      </c>
      <c r="B29" s="39" t="s">
        <v>61</v>
      </c>
      <c r="C29" s="39">
        <v>82620000</v>
      </c>
      <c r="D29" s="40" t="s">
        <v>62</v>
      </c>
      <c r="E29" s="30"/>
      <c r="F29" s="41">
        <v>101229</v>
      </c>
      <c r="G29" s="42">
        <f t="shared" si="4"/>
        <v>101229</v>
      </c>
      <c r="H29" s="41">
        <v>6163</v>
      </c>
      <c r="I29" s="43">
        <f t="shared" si="3"/>
        <v>6.0881763131118552E-2</v>
      </c>
      <c r="J29" s="41">
        <v>29</v>
      </c>
      <c r="K29" s="41">
        <f t="shared" si="5"/>
        <v>3490.655172413793</v>
      </c>
      <c r="L29" s="44">
        <f t="shared" si="6"/>
        <v>0.87705585012735854</v>
      </c>
      <c r="M29" s="30"/>
      <c r="N29" s="42">
        <v>52903</v>
      </c>
      <c r="O29" s="42">
        <v>131938.93346557484</v>
      </c>
      <c r="P29" s="42">
        <v>131938.93346557484</v>
      </c>
      <c r="Q29" s="42">
        <v>131938.93346557484</v>
      </c>
      <c r="R29" s="41"/>
      <c r="S29" s="41">
        <v>65053</v>
      </c>
      <c r="T29" s="41">
        <v>57103</v>
      </c>
      <c r="U29" s="45">
        <f t="shared" si="7"/>
        <v>65053</v>
      </c>
      <c r="V29" s="45">
        <f t="shared" si="8"/>
        <v>65053</v>
      </c>
      <c r="W29" s="45">
        <f t="shared" si="9"/>
        <v>66885.933465574839</v>
      </c>
      <c r="X29" s="41"/>
      <c r="Y29" s="46">
        <f t="shared" si="10"/>
        <v>84731</v>
      </c>
      <c r="Z29" s="30"/>
      <c r="AA29" s="42">
        <v>102454.069</v>
      </c>
      <c r="AB29" s="42">
        <v>85531.244520775988</v>
      </c>
      <c r="AC29" s="42">
        <v>85531.244520775988</v>
      </c>
      <c r="AD29" s="42">
        <v>85531.244520775988</v>
      </c>
      <c r="AE29" s="41">
        <v>57103</v>
      </c>
      <c r="AF29" s="45">
        <f t="shared" si="11"/>
        <v>28428.244520775988</v>
      </c>
      <c r="AG29" s="41"/>
      <c r="AH29" s="47">
        <f t="shared" si="12"/>
        <v>57103</v>
      </c>
      <c r="AI29" s="30"/>
      <c r="AJ29" s="42">
        <v>101910.47099999999</v>
      </c>
      <c r="AK29" s="42">
        <v>85887.331796965853</v>
      </c>
      <c r="AL29" s="42">
        <v>85887.331796965853</v>
      </c>
      <c r="AM29" s="47">
        <v>85887</v>
      </c>
    </row>
    <row r="30" spans="1:39" x14ac:dyDescent="0.25">
      <c r="A30" s="38">
        <v>13</v>
      </c>
      <c r="B30" s="39" t="s">
        <v>63</v>
      </c>
      <c r="C30" s="39">
        <v>82621000</v>
      </c>
      <c r="D30" s="40" t="s">
        <v>64</v>
      </c>
      <c r="E30" s="30"/>
      <c r="F30" s="41">
        <v>15280</v>
      </c>
      <c r="G30" s="42">
        <f t="shared" si="4"/>
        <v>15280</v>
      </c>
      <c r="H30" s="41">
        <v>3235</v>
      </c>
      <c r="I30" s="43">
        <f t="shared" si="3"/>
        <v>0.21171465968586387</v>
      </c>
      <c r="J30" s="41">
        <v>9</v>
      </c>
      <c r="K30" s="41">
        <f t="shared" si="5"/>
        <v>1697.7777777777778</v>
      </c>
      <c r="L30" s="44">
        <f t="shared" si="6"/>
        <v>1.2224314629736446</v>
      </c>
      <c r="M30" s="30"/>
      <c r="N30" s="42">
        <v>4736</v>
      </c>
      <c r="O30" s="42">
        <v>34152.05119053954</v>
      </c>
      <c r="P30" s="42">
        <v>34152.05119053954</v>
      </c>
      <c r="Q30" s="42">
        <v>34152.05119053954</v>
      </c>
      <c r="R30" s="41"/>
      <c r="S30" s="41">
        <v>36726</v>
      </c>
      <c r="T30" s="41">
        <v>27089</v>
      </c>
      <c r="U30" s="45">
        <f t="shared" si="7"/>
        <v>36726</v>
      </c>
      <c r="V30" s="45">
        <f t="shared" si="8"/>
        <v>36726</v>
      </c>
      <c r="W30" s="45">
        <f t="shared" si="9"/>
        <v>0</v>
      </c>
      <c r="X30" s="41"/>
      <c r="Y30" s="46">
        <f t="shared" si="10"/>
        <v>36726</v>
      </c>
      <c r="Z30" s="30"/>
      <c r="AA30" s="42">
        <v>7835.215000000002</v>
      </c>
      <c r="AB30" s="42">
        <v>31714.157581233332</v>
      </c>
      <c r="AC30" s="42">
        <v>31714.157581233332</v>
      </c>
      <c r="AD30" s="42">
        <v>31714.157581233332</v>
      </c>
      <c r="AE30" s="41">
        <v>27089</v>
      </c>
      <c r="AF30" s="45">
        <f t="shared" si="11"/>
        <v>4625.1575812333322</v>
      </c>
      <c r="AG30" s="41"/>
      <c r="AH30" s="47">
        <f t="shared" si="12"/>
        <v>27089</v>
      </c>
      <c r="AI30" s="30"/>
      <c r="AJ30" s="42">
        <v>7796.0310000000027</v>
      </c>
      <c r="AK30" s="42">
        <v>31713.892055416385</v>
      </c>
      <c r="AL30" s="42">
        <v>31713.892055416385</v>
      </c>
      <c r="AM30" s="47">
        <v>31714</v>
      </c>
    </row>
    <row r="31" spans="1:39" x14ac:dyDescent="0.25">
      <c r="A31" s="38">
        <v>14</v>
      </c>
      <c r="B31" s="39" t="s">
        <v>65</v>
      </c>
      <c r="C31" s="39">
        <v>82622000</v>
      </c>
      <c r="D31" s="40" t="s">
        <v>66</v>
      </c>
      <c r="E31" s="30"/>
      <c r="F31" s="41">
        <v>51954</v>
      </c>
      <c r="G31" s="42">
        <f t="shared" si="4"/>
        <v>51954</v>
      </c>
      <c r="H31" s="41">
        <v>2157</v>
      </c>
      <c r="I31" s="43">
        <f t="shared" si="3"/>
        <v>4.1517496246679754E-2</v>
      </c>
      <c r="J31" s="41">
        <v>13</v>
      </c>
      <c r="K31" s="41">
        <f t="shared" si="5"/>
        <v>3996.4615384615386</v>
      </c>
      <c r="L31" s="44">
        <f t="shared" si="6"/>
        <v>0.83566250017127275</v>
      </c>
      <c r="M31" s="30"/>
      <c r="N31" s="42">
        <v>14852</v>
      </c>
      <c r="O31" s="42">
        <v>75537.547067599749</v>
      </c>
      <c r="P31" s="42">
        <v>75537.547067599749</v>
      </c>
      <c r="Q31" s="42">
        <v>75537.547067599749</v>
      </c>
      <c r="R31" s="41"/>
      <c r="S31" s="41">
        <v>97481</v>
      </c>
      <c r="T31" s="41">
        <v>61392</v>
      </c>
      <c r="U31" s="45">
        <f t="shared" si="7"/>
        <v>97481</v>
      </c>
      <c r="V31" s="45">
        <f t="shared" si="8"/>
        <v>97481</v>
      </c>
      <c r="W31" s="45">
        <f t="shared" si="9"/>
        <v>0</v>
      </c>
      <c r="X31" s="41"/>
      <c r="Y31" s="46">
        <f t="shared" si="10"/>
        <v>97481</v>
      </c>
      <c r="Z31" s="30"/>
      <c r="AA31" s="42">
        <v>32806.618000000009</v>
      </c>
      <c r="AB31" s="42">
        <v>59120.073232475486</v>
      </c>
      <c r="AC31" s="42">
        <v>59120.073232475486</v>
      </c>
      <c r="AD31" s="42">
        <v>59120.073232475486</v>
      </c>
      <c r="AE31" s="41">
        <v>61392</v>
      </c>
      <c r="AF31" s="45">
        <f t="shared" si="11"/>
        <v>0</v>
      </c>
      <c r="AG31" s="41"/>
      <c r="AH31" s="47">
        <f t="shared" si="12"/>
        <v>61392</v>
      </c>
      <c r="AI31" s="30"/>
      <c r="AJ31" s="42">
        <v>32744.454000000005</v>
      </c>
      <c r="AK31" s="42">
        <v>59090.542620339904</v>
      </c>
      <c r="AL31" s="42">
        <v>59090.542620339904</v>
      </c>
      <c r="AM31" s="47">
        <v>59091</v>
      </c>
    </row>
    <row r="32" spans="1:39" x14ac:dyDescent="0.25">
      <c r="A32" s="38">
        <v>15</v>
      </c>
      <c r="B32" s="39" t="s">
        <v>67</v>
      </c>
      <c r="C32" s="39">
        <v>82623000</v>
      </c>
      <c r="D32" s="40" t="s">
        <v>68</v>
      </c>
      <c r="E32" s="30"/>
      <c r="F32" s="41">
        <v>33836</v>
      </c>
      <c r="G32" s="42">
        <f t="shared" si="4"/>
        <v>33836</v>
      </c>
      <c r="H32" s="41">
        <v>9772</v>
      </c>
      <c r="I32" s="43">
        <f t="shared" si="3"/>
        <v>0.28880482326516138</v>
      </c>
      <c r="J32" s="41">
        <v>16</v>
      </c>
      <c r="K32" s="41">
        <f t="shared" si="5"/>
        <v>2114.75</v>
      </c>
      <c r="L32" s="44">
        <f t="shared" si="6"/>
        <v>1.0898459368318969</v>
      </c>
      <c r="M32" s="30"/>
      <c r="N32" s="42">
        <v>14118</v>
      </c>
      <c r="O32" s="42">
        <v>62655.69303837711</v>
      </c>
      <c r="P32" s="42">
        <v>62655.69303837711</v>
      </c>
      <c r="Q32" s="42">
        <v>62655.693038377103</v>
      </c>
      <c r="R32" s="41"/>
      <c r="S32" s="41">
        <v>48151</v>
      </c>
      <c r="T32" s="41">
        <v>34811</v>
      </c>
      <c r="U32" s="45">
        <f t="shared" si="7"/>
        <v>48151</v>
      </c>
      <c r="V32" s="45">
        <f t="shared" si="8"/>
        <v>48151</v>
      </c>
      <c r="W32" s="45">
        <f t="shared" si="9"/>
        <v>14504.693038377103</v>
      </c>
      <c r="X32" s="41"/>
      <c r="Y32" s="46">
        <f t="shared" si="10"/>
        <v>52418</v>
      </c>
      <c r="Z32" s="30"/>
      <c r="AA32" s="42">
        <v>33603.279999999999</v>
      </c>
      <c r="AB32" s="42">
        <v>44476.009073520923</v>
      </c>
      <c r="AC32" s="42">
        <v>44476.009073520923</v>
      </c>
      <c r="AD32" s="42">
        <v>44476.009073520923</v>
      </c>
      <c r="AE32" s="41">
        <v>34811</v>
      </c>
      <c r="AF32" s="45">
        <f t="shared" si="11"/>
        <v>9665.0090735209233</v>
      </c>
      <c r="AG32" s="41"/>
      <c r="AH32" s="47">
        <f t="shared" si="12"/>
        <v>34811</v>
      </c>
      <c r="AI32" s="30"/>
      <c r="AJ32" s="42">
        <v>33525.447999999989</v>
      </c>
      <c r="AK32" s="42">
        <v>44475.958904246363</v>
      </c>
      <c r="AL32" s="42">
        <v>44475.958904246363</v>
      </c>
      <c r="AM32" s="47">
        <v>44476</v>
      </c>
    </row>
    <row r="33" spans="1:39" x14ac:dyDescent="0.25">
      <c r="A33" s="38">
        <v>16</v>
      </c>
      <c r="B33" s="39" t="s">
        <v>69</v>
      </c>
      <c r="C33" s="39">
        <v>82635000</v>
      </c>
      <c r="D33" s="40" t="s">
        <v>70</v>
      </c>
      <c r="E33" s="30"/>
      <c r="F33" s="41">
        <v>104951</v>
      </c>
      <c r="G33" s="42">
        <f t="shared" si="4"/>
        <v>104951</v>
      </c>
      <c r="H33" s="41">
        <v>513</v>
      </c>
      <c r="I33" s="43">
        <f t="shared" si="3"/>
        <v>4.8879953502110511E-3</v>
      </c>
      <c r="J33" s="41">
        <v>14</v>
      </c>
      <c r="K33" s="41">
        <f t="shared" si="5"/>
        <v>7496.5</v>
      </c>
      <c r="L33" s="44">
        <f t="shared" si="6"/>
        <v>0.70228962781501425</v>
      </c>
      <c r="M33" s="30"/>
      <c r="N33" s="42">
        <v>63975</v>
      </c>
      <c r="O33" s="42">
        <v>89476.501250035304</v>
      </c>
      <c r="P33" s="42">
        <v>89476.501250035304</v>
      </c>
      <c r="Q33" s="42">
        <v>89476.501250035304</v>
      </c>
      <c r="R33" s="41"/>
      <c r="S33" s="41">
        <v>66076</v>
      </c>
      <c r="T33" s="41">
        <v>44000</v>
      </c>
      <c r="U33" s="45">
        <f t="shared" si="7"/>
        <v>66076</v>
      </c>
      <c r="V33" s="45">
        <f t="shared" si="8"/>
        <v>66076</v>
      </c>
      <c r="W33" s="45">
        <f t="shared" si="9"/>
        <v>23400.501250035304</v>
      </c>
      <c r="X33" s="41"/>
      <c r="Y33" s="46">
        <f t="shared" si="10"/>
        <v>72961</v>
      </c>
      <c r="Z33" s="30"/>
      <c r="AA33" s="42">
        <v>126638.39500000002</v>
      </c>
      <c r="AB33" s="42">
        <v>29422.667724676925</v>
      </c>
      <c r="AC33" s="42">
        <v>29422.667724676925</v>
      </c>
      <c r="AD33" s="42">
        <v>29422.667724676925</v>
      </c>
      <c r="AE33" s="41">
        <v>44000</v>
      </c>
      <c r="AF33" s="45">
        <f t="shared" si="11"/>
        <v>0</v>
      </c>
      <c r="AG33" s="41"/>
      <c r="AH33" s="47">
        <f t="shared" si="12"/>
        <v>44000</v>
      </c>
      <c r="AI33" s="30"/>
      <c r="AJ33" s="42">
        <v>126178.98500000002</v>
      </c>
      <c r="AK33" s="42">
        <v>29726.410655361688</v>
      </c>
      <c r="AL33" s="42">
        <v>29726.410655361688</v>
      </c>
      <c r="AM33" s="47">
        <v>29726</v>
      </c>
    </row>
    <row r="34" spans="1:39" x14ac:dyDescent="0.25">
      <c r="A34" s="38">
        <v>17</v>
      </c>
      <c r="B34" s="39" t="s">
        <v>71</v>
      </c>
      <c r="C34" s="39">
        <v>82624000</v>
      </c>
      <c r="D34" s="40" t="s">
        <v>72</v>
      </c>
      <c r="E34" s="30"/>
      <c r="F34" s="41">
        <v>60945</v>
      </c>
      <c r="G34" s="42">
        <f t="shared" si="4"/>
        <v>60945</v>
      </c>
      <c r="H34" s="41">
        <v>829</v>
      </c>
      <c r="I34" s="43">
        <f t="shared" si="3"/>
        <v>1.3602428419066372E-2</v>
      </c>
      <c r="J34" s="41">
        <v>14</v>
      </c>
      <c r="K34" s="41">
        <f t="shared" si="5"/>
        <v>4353.2142857142853</v>
      </c>
      <c r="L34" s="44">
        <f t="shared" si="6"/>
        <v>0.81225200966139244</v>
      </c>
      <c r="M34" s="30"/>
      <c r="N34" s="42">
        <v>27252</v>
      </c>
      <c r="O34" s="42">
        <v>75809.671598991335</v>
      </c>
      <c r="P34" s="42">
        <v>75809.671598991335</v>
      </c>
      <c r="Q34" s="42">
        <v>75809.671598991335</v>
      </c>
      <c r="R34" s="41"/>
      <c r="S34" s="41">
        <v>51993</v>
      </c>
      <c r="T34" s="41">
        <v>34246</v>
      </c>
      <c r="U34" s="45">
        <f t="shared" si="7"/>
        <v>51993</v>
      </c>
      <c r="V34" s="45">
        <f t="shared" si="8"/>
        <v>51993</v>
      </c>
      <c r="W34" s="45">
        <f t="shared" si="9"/>
        <v>23816.671598991335</v>
      </c>
      <c r="X34" s="41"/>
      <c r="Y34" s="46">
        <f t="shared" si="10"/>
        <v>59000</v>
      </c>
      <c r="Z34" s="30"/>
      <c r="AA34" s="42">
        <v>74237.271999999997</v>
      </c>
      <c r="AB34" s="42">
        <v>30577.043043506579</v>
      </c>
      <c r="AC34" s="42">
        <v>30577.043043506579</v>
      </c>
      <c r="AD34" s="42">
        <v>30577.043043506579</v>
      </c>
      <c r="AE34" s="41">
        <v>34246</v>
      </c>
      <c r="AF34" s="45">
        <f t="shared" si="11"/>
        <v>0</v>
      </c>
      <c r="AG34" s="41"/>
      <c r="AH34" s="47">
        <f t="shared" si="12"/>
        <v>34246</v>
      </c>
      <c r="AI34" s="30"/>
      <c r="AJ34" s="42">
        <v>74104.013999999996</v>
      </c>
      <c r="AK34" s="42">
        <v>30605.751343791329</v>
      </c>
      <c r="AL34" s="42">
        <v>30605.751343791329</v>
      </c>
      <c r="AM34" s="47">
        <v>30606</v>
      </c>
    </row>
    <row r="35" spans="1:39" x14ac:dyDescent="0.25">
      <c r="A35" s="38">
        <v>18</v>
      </c>
      <c r="B35" s="39" t="s">
        <v>73</v>
      </c>
      <c r="C35" s="39">
        <v>82626000</v>
      </c>
      <c r="D35" s="40" t="s">
        <v>74</v>
      </c>
      <c r="E35" s="30"/>
      <c r="F35" s="41">
        <v>77655</v>
      </c>
      <c r="G35" s="42">
        <f t="shared" si="4"/>
        <v>77655</v>
      </c>
      <c r="H35" s="41">
        <v>686</v>
      </c>
      <c r="I35" s="43">
        <f t="shared" si="3"/>
        <v>8.8339450131994079E-3</v>
      </c>
      <c r="J35" s="41">
        <v>13</v>
      </c>
      <c r="K35" s="41">
        <f t="shared" si="5"/>
        <v>5973.4615384615381</v>
      </c>
      <c r="L35" s="44">
        <f t="shared" si="6"/>
        <v>0.7411185311170988</v>
      </c>
      <c r="M35" s="30"/>
      <c r="N35" s="42">
        <v>33848</v>
      </c>
      <c r="O35" s="42">
        <v>85970.920604423853</v>
      </c>
      <c r="P35" s="42">
        <v>85970.920604423853</v>
      </c>
      <c r="Q35" s="42">
        <v>85970.920604423853</v>
      </c>
      <c r="R35" s="41"/>
      <c r="S35" s="41">
        <v>66693</v>
      </c>
      <c r="T35" s="41">
        <v>45938</v>
      </c>
      <c r="U35" s="45">
        <f t="shared" si="7"/>
        <v>66693</v>
      </c>
      <c r="V35" s="45">
        <f t="shared" si="8"/>
        <v>66693</v>
      </c>
      <c r="W35" s="45">
        <f t="shared" si="9"/>
        <v>19277.920604423853</v>
      </c>
      <c r="X35" s="41"/>
      <c r="Y35" s="46">
        <f t="shared" si="10"/>
        <v>72365</v>
      </c>
      <c r="Z35" s="30"/>
      <c r="AA35" s="42">
        <v>119859.78599999999</v>
      </c>
      <c r="AB35" s="42">
        <v>1996.7480301340111</v>
      </c>
      <c r="AC35" s="42">
        <v>1996.7480301340111</v>
      </c>
      <c r="AD35" s="42">
        <v>1996.7480301340111</v>
      </c>
      <c r="AE35" s="41">
        <v>45938</v>
      </c>
      <c r="AF35" s="45">
        <f t="shared" si="11"/>
        <v>0</v>
      </c>
      <c r="AG35" s="41"/>
      <c r="AH35" s="47">
        <f t="shared" si="12"/>
        <v>45938</v>
      </c>
      <c r="AI35" s="30"/>
      <c r="AJ35" s="42">
        <v>119612.62600000002</v>
      </c>
      <c r="AK35" s="42">
        <v>2122.3591363984015</v>
      </c>
      <c r="AL35" s="42">
        <v>2122.3591363984015</v>
      </c>
      <c r="AM35" s="47">
        <v>2122</v>
      </c>
    </row>
    <row r="36" spans="1:39" x14ac:dyDescent="0.25">
      <c r="A36" s="38">
        <v>19</v>
      </c>
      <c r="B36" s="39" t="s">
        <v>75</v>
      </c>
      <c r="C36" s="39">
        <v>82627000</v>
      </c>
      <c r="D36" s="40" t="s">
        <v>76</v>
      </c>
      <c r="E36" s="30"/>
      <c r="F36" s="41">
        <v>80389</v>
      </c>
      <c r="G36" s="42">
        <f t="shared" si="4"/>
        <v>80389</v>
      </c>
      <c r="H36" s="41">
        <v>25658</v>
      </c>
      <c r="I36" s="43">
        <f t="shared" si="3"/>
        <v>0.31917302118449042</v>
      </c>
      <c r="J36" s="41">
        <v>22</v>
      </c>
      <c r="K36" s="41">
        <f t="shared" si="5"/>
        <v>3654.0454545454545</v>
      </c>
      <c r="L36" s="44">
        <f t="shared" si="6"/>
        <v>0.86243158004373233</v>
      </c>
      <c r="M36" s="30"/>
      <c r="N36" s="42">
        <v>33460</v>
      </c>
      <c r="O36" s="42">
        <v>110880.95800588923</v>
      </c>
      <c r="P36" s="42">
        <v>110880.95800588923</v>
      </c>
      <c r="Q36" s="42">
        <v>110880.95800588923</v>
      </c>
      <c r="R36" s="41"/>
      <c r="S36" s="41">
        <v>71318</v>
      </c>
      <c r="T36" s="41">
        <v>48439</v>
      </c>
      <c r="U36" s="45">
        <f t="shared" si="7"/>
        <v>71318</v>
      </c>
      <c r="V36" s="45">
        <f t="shared" si="8"/>
        <v>71318</v>
      </c>
      <c r="W36" s="45">
        <f t="shared" si="9"/>
        <v>39562.958005889232</v>
      </c>
      <c r="X36" s="41"/>
      <c r="Y36" s="46">
        <f t="shared" si="10"/>
        <v>82958</v>
      </c>
      <c r="Z36" s="30"/>
      <c r="AA36" s="42">
        <v>108541.28999999998</v>
      </c>
      <c r="AB36" s="42">
        <v>38254.297645590792</v>
      </c>
      <c r="AC36" s="42">
        <v>38254.297645590792</v>
      </c>
      <c r="AD36" s="42">
        <v>38254.297645590792</v>
      </c>
      <c r="AE36" s="41">
        <v>48439</v>
      </c>
      <c r="AF36" s="45">
        <f t="shared" si="11"/>
        <v>0</v>
      </c>
      <c r="AG36" s="41"/>
      <c r="AH36" s="47">
        <f t="shared" si="12"/>
        <v>48439</v>
      </c>
      <c r="AI36" s="30"/>
      <c r="AJ36" s="42">
        <v>108338.97</v>
      </c>
      <c r="AK36" s="42">
        <v>38310.19265963824</v>
      </c>
      <c r="AL36" s="42">
        <v>38310.19265963824</v>
      </c>
      <c r="AM36" s="47">
        <v>38310</v>
      </c>
    </row>
    <row r="37" spans="1:39" x14ac:dyDescent="0.25">
      <c r="A37" s="38">
        <v>20</v>
      </c>
      <c r="B37" s="39" t="s">
        <v>77</v>
      </c>
      <c r="C37" s="39">
        <v>82636000</v>
      </c>
      <c r="D37" s="40" t="s">
        <v>78</v>
      </c>
      <c r="E37" s="30"/>
      <c r="F37" s="41">
        <v>30008</v>
      </c>
      <c r="G37" s="42">
        <f t="shared" si="4"/>
        <v>30008</v>
      </c>
      <c r="H37" s="41">
        <v>321</v>
      </c>
      <c r="I37" s="43">
        <f t="shared" si="3"/>
        <v>1.0697147427352706E-2</v>
      </c>
      <c r="J37" s="41">
        <v>7</v>
      </c>
      <c r="K37" s="41">
        <f t="shared" si="5"/>
        <v>4286.8571428571431</v>
      </c>
      <c r="L37" s="44">
        <f t="shared" si="6"/>
        <v>0.81631146242357966</v>
      </c>
      <c r="M37" s="30"/>
      <c r="N37" s="42">
        <v>29722</v>
      </c>
      <c r="O37" s="42">
        <v>21276.952059257746</v>
      </c>
      <c r="P37" s="42">
        <v>21276.952059257746</v>
      </c>
      <c r="Q37" s="42">
        <v>21276.952059257746</v>
      </c>
      <c r="R37" s="41"/>
      <c r="S37" s="41">
        <v>19165</v>
      </c>
      <c r="T37" s="41">
        <v>15797</v>
      </c>
      <c r="U37" s="45">
        <f t="shared" si="7"/>
        <v>19165</v>
      </c>
      <c r="V37" s="45">
        <f t="shared" si="8"/>
        <v>19165</v>
      </c>
      <c r="W37" s="45">
        <f t="shared" si="9"/>
        <v>2111.9520592577464</v>
      </c>
      <c r="X37" s="41"/>
      <c r="Y37" s="46">
        <f t="shared" si="10"/>
        <v>19786</v>
      </c>
      <c r="Z37" s="30"/>
      <c r="AA37" s="42">
        <v>51629.638000000006</v>
      </c>
      <c r="AB37" s="42">
        <v>236.59068709655548</v>
      </c>
      <c r="AC37" s="42">
        <v>236.59068709655548</v>
      </c>
      <c r="AD37" s="42">
        <v>236.59068709655551</v>
      </c>
      <c r="AE37" s="41">
        <v>15797</v>
      </c>
      <c r="AF37" s="45">
        <f t="shared" si="11"/>
        <v>0</v>
      </c>
      <c r="AG37" s="41"/>
      <c r="AH37" s="47">
        <f t="shared" si="12"/>
        <v>15797</v>
      </c>
      <c r="AI37" s="30"/>
      <c r="AJ37" s="42">
        <v>51317.734000000004</v>
      </c>
      <c r="AK37" s="42">
        <v>496.75940043893206</v>
      </c>
      <c r="AL37" s="42">
        <v>496.75940043893206</v>
      </c>
      <c r="AM37" s="47">
        <v>497</v>
      </c>
    </row>
    <row r="38" spans="1:39" x14ac:dyDescent="0.25">
      <c r="A38" s="38">
        <v>21</v>
      </c>
      <c r="B38" s="39" t="s">
        <v>79</v>
      </c>
      <c r="C38" s="39">
        <v>82629000</v>
      </c>
      <c r="D38" s="40" t="s">
        <v>80</v>
      </c>
      <c r="E38" s="30"/>
      <c r="F38" s="41">
        <v>10519</v>
      </c>
      <c r="G38" s="42">
        <f t="shared" si="4"/>
        <v>10519</v>
      </c>
      <c r="H38" s="41">
        <v>3555</v>
      </c>
      <c r="I38" s="43">
        <f t="shared" si="3"/>
        <v>0.33795988211807204</v>
      </c>
      <c r="J38" s="41">
        <v>12</v>
      </c>
      <c r="K38" s="41">
        <f t="shared" si="5"/>
        <v>876.58333333333337</v>
      </c>
      <c r="L38" s="44">
        <f t="shared" si="6"/>
        <v>1.8523738320166414</v>
      </c>
      <c r="M38" s="30"/>
      <c r="N38" s="42">
        <v>3837</v>
      </c>
      <c r="O38" s="42">
        <v>36729.860494703134</v>
      </c>
      <c r="P38" s="42">
        <v>36729.860494703134</v>
      </c>
      <c r="Q38" s="42">
        <v>36729.860494703134</v>
      </c>
      <c r="R38" s="41"/>
      <c r="S38" s="41">
        <v>51080</v>
      </c>
      <c r="T38" s="41">
        <v>32014</v>
      </c>
      <c r="U38" s="45">
        <f t="shared" si="7"/>
        <v>51080</v>
      </c>
      <c r="V38" s="45">
        <f t="shared" si="8"/>
        <v>51080</v>
      </c>
      <c r="W38" s="45">
        <f t="shared" si="9"/>
        <v>0</v>
      </c>
      <c r="X38" s="41"/>
      <c r="Y38" s="46">
        <f t="shared" si="10"/>
        <v>51080</v>
      </c>
      <c r="Z38" s="30"/>
      <c r="AA38" s="42">
        <v>5671.8510000000033</v>
      </c>
      <c r="AB38" s="42">
        <v>35584.880336185794</v>
      </c>
      <c r="AC38" s="42">
        <v>35584.880336185794</v>
      </c>
      <c r="AD38" s="42">
        <v>35584.880336185794</v>
      </c>
      <c r="AE38" s="41">
        <v>32014</v>
      </c>
      <c r="AF38" s="45">
        <f t="shared" si="11"/>
        <v>3570.8803361857936</v>
      </c>
      <c r="AG38" s="41"/>
      <c r="AH38" s="47">
        <f t="shared" si="12"/>
        <v>32014</v>
      </c>
      <c r="AI38" s="30"/>
      <c r="AJ38" s="42">
        <v>5631.6110000000008</v>
      </c>
      <c r="AK38" s="42">
        <v>35583.967762029861</v>
      </c>
      <c r="AL38" s="42">
        <v>35583.967762029861</v>
      </c>
      <c r="AM38" s="47">
        <v>35584</v>
      </c>
    </row>
    <row r="39" spans="1:39" x14ac:dyDescent="0.25">
      <c r="A39" s="38">
        <v>22</v>
      </c>
      <c r="B39" s="39" t="s">
        <v>81</v>
      </c>
      <c r="C39" s="39">
        <v>82630000</v>
      </c>
      <c r="D39" s="40" t="s">
        <v>82</v>
      </c>
      <c r="E39" s="30"/>
      <c r="F39" s="41">
        <v>14801</v>
      </c>
      <c r="G39" s="42">
        <f t="shared" si="4"/>
        <v>14801</v>
      </c>
      <c r="H39" s="41">
        <v>6109</v>
      </c>
      <c r="I39" s="43">
        <f t="shared" si="3"/>
        <v>0.41274238227146814</v>
      </c>
      <c r="J39" s="41">
        <v>14</v>
      </c>
      <c r="K39" s="41">
        <f t="shared" si="5"/>
        <v>1057.2142857142858</v>
      </c>
      <c r="L39" s="44">
        <f t="shared" si="6"/>
        <v>1.6298560049195026</v>
      </c>
      <c r="M39" s="30"/>
      <c r="N39" s="42">
        <v>5851</v>
      </c>
      <c r="O39" s="42">
        <v>44372.68815542059</v>
      </c>
      <c r="P39" s="42">
        <v>44372.68815542059</v>
      </c>
      <c r="Q39" s="42">
        <v>44372.68815542059</v>
      </c>
      <c r="R39" s="41"/>
      <c r="S39" s="41">
        <v>51060</v>
      </c>
      <c r="T39" s="41">
        <v>35586</v>
      </c>
      <c r="U39" s="45">
        <f t="shared" si="7"/>
        <v>51060</v>
      </c>
      <c r="V39" s="45">
        <f t="shared" si="8"/>
        <v>51060</v>
      </c>
      <c r="W39" s="45">
        <f t="shared" si="9"/>
        <v>0</v>
      </c>
      <c r="X39" s="41"/>
      <c r="Y39" s="46">
        <f t="shared" si="10"/>
        <v>51060</v>
      </c>
      <c r="Z39" s="30"/>
      <c r="AA39" s="42">
        <v>9652.869999999999</v>
      </c>
      <c r="AB39" s="42">
        <v>41424.910820902223</v>
      </c>
      <c r="AC39" s="42">
        <v>41424.910820902223</v>
      </c>
      <c r="AD39" s="42">
        <v>41424.910820902223</v>
      </c>
      <c r="AE39" s="41">
        <v>35586</v>
      </c>
      <c r="AF39" s="45">
        <f t="shared" si="11"/>
        <v>5838.9108209022233</v>
      </c>
      <c r="AG39" s="41"/>
      <c r="AH39" s="47">
        <f t="shared" si="12"/>
        <v>35586</v>
      </c>
      <c r="AI39" s="30"/>
      <c r="AJ39" s="42">
        <v>9608.3100000000013</v>
      </c>
      <c r="AK39" s="42">
        <v>41418.521991586967</v>
      </c>
      <c r="AL39" s="42">
        <v>41418.521991586967</v>
      </c>
      <c r="AM39" s="47">
        <v>41419</v>
      </c>
    </row>
    <row r="40" spans="1:39" x14ac:dyDescent="0.25">
      <c r="A40" s="38">
        <v>23</v>
      </c>
      <c r="B40" s="39" t="s">
        <v>83</v>
      </c>
      <c r="C40" s="39">
        <v>82632000</v>
      </c>
      <c r="D40" s="40" t="s">
        <v>84</v>
      </c>
      <c r="E40" s="30"/>
      <c r="F40" s="41">
        <v>12132</v>
      </c>
      <c r="G40" s="42">
        <f t="shared" si="4"/>
        <v>12132</v>
      </c>
      <c r="H40" s="41">
        <v>9755</v>
      </c>
      <c r="I40" s="43">
        <f t="shared" si="3"/>
        <v>0.80407187603033303</v>
      </c>
      <c r="J40" s="41">
        <v>19</v>
      </c>
      <c r="K40" s="41">
        <f t="shared" si="5"/>
        <v>638.52631578947364</v>
      </c>
      <c r="L40" s="44">
        <f t="shared" si="6"/>
        <v>2.3379281819477278</v>
      </c>
      <c r="M40" s="30"/>
      <c r="N40" s="42">
        <v>2827</v>
      </c>
      <c r="O40" s="42">
        <v>56224.627830482408</v>
      </c>
      <c r="P40" s="42">
        <v>56224.627830482408</v>
      </c>
      <c r="Q40" s="42">
        <v>56224.627830482408</v>
      </c>
      <c r="R40" s="41"/>
      <c r="S40" s="41">
        <v>48890</v>
      </c>
      <c r="T40" s="41">
        <v>30393</v>
      </c>
      <c r="U40" s="45">
        <f t="shared" si="7"/>
        <v>48890</v>
      </c>
      <c r="V40" s="45">
        <f t="shared" si="8"/>
        <v>48890</v>
      </c>
      <c r="W40" s="45">
        <f t="shared" si="9"/>
        <v>7334.6278304824082</v>
      </c>
      <c r="X40" s="41"/>
      <c r="Y40" s="46">
        <f t="shared" si="10"/>
        <v>51048</v>
      </c>
      <c r="Z40" s="30"/>
      <c r="AA40" s="42">
        <v>17785.992999999999</v>
      </c>
      <c r="AB40" s="42">
        <v>42269.853438615886</v>
      </c>
      <c r="AC40" s="42">
        <v>42269.853438615886</v>
      </c>
      <c r="AD40" s="42">
        <v>42269.853438615886</v>
      </c>
      <c r="AE40" s="41">
        <v>30393</v>
      </c>
      <c r="AF40" s="45">
        <f t="shared" si="11"/>
        <v>11876.853438615886</v>
      </c>
      <c r="AG40" s="41"/>
      <c r="AH40" s="47">
        <f t="shared" si="12"/>
        <v>30393</v>
      </c>
      <c r="AI40" s="30"/>
      <c r="AJ40" s="42">
        <v>17816.111000000008</v>
      </c>
      <c r="AK40" s="42">
        <v>42179.831209802316</v>
      </c>
      <c r="AL40" s="42">
        <v>42179.831209802316</v>
      </c>
      <c r="AM40" s="47">
        <v>42180</v>
      </c>
    </row>
    <row r="41" spans="1:39" x14ac:dyDescent="0.25">
      <c r="A41" s="38">
        <v>24</v>
      </c>
      <c r="B41" s="39" t="s">
        <v>85</v>
      </c>
      <c r="C41" s="39">
        <v>82634000</v>
      </c>
      <c r="D41" s="40" t="s">
        <v>86</v>
      </c>
      <c r="E41" s="30"/>
      <c r="F41" s="41">
        <v>83226</v>
      </c>
      <c r="G41" s="42">
        <f t="shared" si="4"/>
        <v>83226</v>
      </c>
      <c r="H41" s="41">
        <v>15099</v>
      </c>
      <c r="I41" s="43">
        <f t="shared" si="3"/>
        <v>0.18142167111239277</v>
      </c>
      <c r="J41" s="41">
        <v>26</v>
      </c>
      <c r="K41" s="41">
        <f t="shared" si="5"/>
        <v>3201</v>
      </c>
      <c r="L41" s="44">
        <f t="shared" si="6"/>
        <v>0.90665079503756774</v>
      </c>
      <c r="M41" s="30"/>
      <c r="N41" s="42">
        <v>32107</v>
      </c>
      <c r="O41" s="42">
        <v>124989.81315435845</v>
      </c>
      <c r="P41" s="42">
        <v>124989.81315435845</v>
      </c>
      <c r="Q41" s="42">
        <v>124989.81315435843</v>
      </c>
      <c r="R41" s="41"/>
      <c r="S41" s="41">
        <v>131318</v>
      </c>
      <c r="T41" s="41">
        <v>95606</v>
      </c>
      <c r="U41" s="45">
        <f t="shared" si="7"/>
        <v>131318</v>
      </c>
      <c r="V41" s="45">
        <f t="shared" si="8"/>
        <v>131318</v>
      </c>
      <c r="W41" s="45">
        <f t="shared" si="9"/>
        <v>0</v>
      </c>
      <c r="X41" s="41"/>
      <c r="Y41" s="46">
        <f t="shared" si="10"/>
        <v>131318</v>
      </c>
      <c r="Z41" s="30"/>
      <c r="AA41" s="42">
        <v>103171.35599999996</v>
      </c>
      <c r="AB41" s="42">
        <v>56597.009977609196</v>
      </c>
      <c r="AC41" s="42">
        <v>56597.009977609196</v>
      </c>
      <c r="AD41" s="42">
        <v>56597.009977609196</v>
      </c>
      <c r="AE41" s="41">
        <v>95606</v>
      </c>
      <c r="AF41" s="45">
        <f t="shared" si="11"/>
        <v>0</v>
      </c>
      <c r="AG41" s="41"/>
      <c r="AH41" s="47">
        <f t="shared" si="12"/>
        <v>95606</v>
      </c>
      <c r="AI41" s="30"/>
      <c r="AJ41" s="42">
        <v>103092.018</v>
      </c>
      <c r="AK41" s="42">
        <v>56516.982964537965</v>
      </c>
      <c r="AL41" s="42">
        <v>56516.982964537965</v>
      </c>
      <c r="AM41" s="47">
        <v>56517</v>
      </c>
    </row>
    <row r="42" spans="1:39" x14ac:dyDescent="0.25">
      <c r="A42" s="38">
        <v>25</v>
      </c>
      <c r="B42" s="39" t="s">
        <v>87</v>
      </c>
      <c r="C42" s="39">
        <v>82637000</v>
      </c>
      <c r="D42" s="40" t="s">
        <v>88</v>
      </c>
      <c r="E42" s="30"/>
      <c r="F42" s="41">
        <v>55337</v>
      </c>
      <c r="G42" s="42">
        <f t="shared" si="4"/>
        <v>55337</v>
      </c>
      <c r="H42" s="41">
        <v>6580</v>
      </c>
      <c r="I42" s="43">
        <f t="shared" si="3"/>
        <v>0.11890778321918427</v>
      </c>
      <c r="J42" s="41">
        <v>22</v>
      </c>
      <c r="K42" s="41">
        <f t="shared" si="5"/>
        <v>2515.318181818182</v>
      </c>
      <c r="L42" s="44">
        <f t="shared" si="6"/>
        <v>1.0038746641150693</v>
      </c>
      <c r="M42" s="30"/>
      <c r="N42" s="42">
        <v>27649</v>
      </c>
      <c r="O42" s="42">
        <v>88005.733117965894</v>
      </c>
      <c r="P42" s="42">
        <v>88005.733117965894</v>
      </c>
      <c r="Q42" s="42">
        <v>88005.733117965894</v>
      </c>
      <c r="R42" s="41"/>
      <c r="S42" s="41">
        <v>97104</v>
      </c>
      <c r="T42" s="41">
        <v>63128</v>
      </c>
      <c r="U42" s="45">
        <f t="shared" si="7"/>
        <v>97104</v>
      </c>
      <c r="V42" s="45">
        <f t="shared" si="8"/>
        <v>97104</v>
      </c>
      <c r="W42" s="45">
        <f t="shared" si="9"/>
        <v>0</v>
      </c>
      <c r="X42" s="41"/>
      <c r="Y42" s="46">
        <f t="shared" si="10"/>
        <v>97104</v>
      </c>
      <c r="Z42" s="30"/>
      <c r="AA42" s="42">
        <v>64069.399999999994</v>
      </c>
      <c r="AB42" s="42">
        <v>53552.131314438651</v>
      </c>
      <c r="AC42" s="42">
        <v>53552.131314438651</v>
      </c>
      <c r="AD42" s="42">
        <v>53552.131314438651</v>
      </c>
      <c r="AE42" s="41">
        <v>63128</v>
      </c>
      <c r="AF42" s="45">
        <f t="shared" si="11"/>
        <v>0</v>
      </c>
      <c r="AG42" s="41"/>
      <c r="AH42" s="47">
        <f t="shared" si="12"/>
        <v>63128</v>
      </c>
      <c r="AI42" s="30"/>
      <c r="AJ42" s="42">
        <v>63932.800000000003</v>
      </c>
      <c r="AK42" s="42">
        <v>53571.406731686104</v>
      </c>
      <c r="AL42" s="42">
        <v>53571.406731686104</v>
      </c>
      <c r="AM42" s="47">
        <v>53571</v>
      </c>
    </row>
    <row r="43" spans="1:39" x14ac:dyDescent="0.25">
      <c r="A43" s="38">
        <v>26</v>
      </c>
      <c r="B43" s="39" t="s">
        <v>89</v>
      </c>
      <c r="C43" s="39">
        <v>82639000</v>
      </c>
      <c r="D43" s="40" t="s">
        <v>90</v>
      </c>
      <c r="E43" s="30"/>
      <c r="F43" s="41">
        <v>35125</v>
      </c>
      <c r="G43" s="42">
        <f t="shared" si="4"/>
        <v>35125</v>
      </c>
      <c r="H43" s="41">
        <v>3864</v>
      </c>
      <c r="I43" s="43">
        <f t="shared" si="3"/>
        <v>0.11000711743772242</v>
      </c>
      <c r="J43" s="41">
        <v>13</v>
      </c>
      <c r="K43" s="41">
        <f t="shared" si="5"/>
        <v>2701.9230769230771</v>
      </c>
      <c r="L43" s="44">
        <f t="shared" si="6"/>
        <v>0.97252838530671326</v>
      </c>
      <c r="M43" s="30"/>
      <c r="N43" s="42">
        <v>15954</v>
      </c>
      <c r="O43" s="42">
        <v>55165.210222682712</v>
      </c>
      <c r="P43" s="42">
        <v>55165.210222682712</v>
      </c>
      <c r="Q43" s="42">
        <v>55165.210222682712</v>
      </c>
      <c r="R43" s="41"/>
      <c r="S43" s="41">
        <v>67208</v>
      </c>
      <c r="T43" s="41">
        <v>42798</v>
      </c>
      <c r="U43" s="45">
        <f t="shared" si="7"/>
        <v>67208</v>
      </c>
      <c r="V43" s="45">
        <f t="shared" si="8"/>
        <v>67208</v>
      </c>
      <c r="W43" s="45">
        <f t="shared" si="9"/>
        <v>0</v>
      </c>
      <c r="X43" s="41"/>
      <c r="Y43" s="46">
        <f t="shared" si="10"/>
        <v>67208</v>
      </c>
      <c r="Z43" s="30"/>
      <c r="AA43" s="42">
        <v>38972.818000000007</v>
      </c>
      <c r="AB43" s="42">
        <v>33355.82940376085</v>
      </c>
      <c r="AC43" s="42">
        <v>33355.82940376085</v>
      </c>
      <c r="AD43" s="42">
        <v>33355.82940376085</v>
      </c>
      <c r="AE43" s="41">
        <v>42798</v>
      </c>
      <c r="AF43" s="45">
        <f t="shared" si="11"/>
        <v>0</v>
      </c>
      <c r="AG43" s="41"/>
      <c r="AH43" s="47">
        <f t="shared" si="12"/>
        <v>42798</v>
      </c>
      <c r="AI43" s="30"/>
      <c r="AJ43" s="42">
        <v>38910.214000000007</v>
      </c>
      <c r="AK43" s="42">
        <v>33346.287358025264</v>
      </c>
      <c r="AL43" s="42">
        <v>33346.287358025264</v>
      </c>
      <c r="AM43" s="47">
        <v>33346</v>
      </c>
    </row>
    <row r="44" spans="1:39" x14ac:dyDescent="0.25">
      <c r="A44" s="38">
        <v>27</v>
      </c>
      <c r="B44" s="39" t="s">
        <v>91</v>
      </c>
      <c r="C44" s="39">
        <v>82640000</v>
      </c>
      <c r="D44" s="40" t="s">
        <v>92</v>
      </c>
      <c r="E44" s="30"/>
      <c r="F44" s="41">
        <v>17438</v>
      </c>
      <c r="G44" s="42">
        <f t="shared" si="4"/>
        <v>17438</v>
      </c>
      <c r="H44" s="41">
        <v>5121</v>
      </c>
      <c r="I44" s="43">
        <f t="shared" si="3"/>
        <v>0.29366899873838742</v>
      </c>
      <c r="J44" s="41">
        <v>10</v>
      </c>
      <c r="K44" s="41">
        <f t="shared" si="5"/>
        <v>1743.8</v>
      </c>
      <c r="L44" s="44">
        <f t="shared" si="6"/>
        <v>1.2046847086335899</v>
      </c>
      <c r="M44" s="30"/>
      <c r="N44" s="42">
        <v>20349</v>
      </c>
      <c r="O44" s="42">
        <v>23386.931164243892</v>
      </c>
      <c r="P44" s="42">
        <v>23386.931164243892</v>
      </c>
      <c r="Q44" s="42">
        <v>23386.931164243892</v>
      </c>
      <c r="R44" s="41"/>
      <c r="S44" s="41">
        <v>23267</v>
      </c>
      <c r="T44" s="41">
        <v>13779</v>
      </c>
      <c r="U44" s="45">
        <f t="shared" si="7"/>
        <v>23267</v>
      </c>
      <c r="V44" s="45">
        <f t="shared" si="8"/>
        <v>23267</v>
      </c>
      <c r="W44" s="45">
        <f t="shared" si="9"/>
        <v>119.93116424389154</v>
      </c>
      <c r="X44" s="41"/>
      <c r="Y44" s="46">
        <f t="shared" si="10"/>
        <v>23302</v>
      </c>
      <c r="Z44" s="30"/>
      <c r="AA44" s="42">
        <v>39344.507999999994</v>
      </c>
      <c r="AB44" s="42">
        <v>5135.1865037619791</v>
      </c>
      <c r="AC44" s="42">
        <v>5135.1865037619791</v>
      </c>
      <c r="AD44" s="42">
        <v>5135.1865037619791</v>
      </c>
      <c r="AE44" s="41">
        <v>13779</v>
      </c>
      <c r="AF44" s="45">
        <f t="shared" si="11"/>
        <v>0</v>
      </c>
      <c r="AG44" s="41"/>
      <c r="AH44" s="47">
        <f t="shared" si="12"/>
        <v>13779</v>
      </c>
      <c r="AI44" s="30"/>
      <c r="AJ44" s="42">
        <v>39140.052000000011</v>
      </c>
      <c r="AK44" s="42">
        <v>5295.2751031653534</v>
      </c>
      <c r="AL44" s="42">
        <v>5295.2751031653534</v>
      </c>
      <c r="AM44" s="47">
        <v>5295</v>
      </c>
    </row>
    <row r="45" spans="1:39" x14ac:dyDescent="0.25">
      <c r="A45" s="38">
        <v>28</v>
      </c>
      <c r="B45" s="39" t="s">
        <v>93</v>
      </c>
      <c r="C45" s="39">
        <v>82642000</v>
      </c>
      <c r="D45" s="40" t="s">
        <v>94</v>
      </c>
      <c r="E45" s="30"/>
      <c r="F45" s="41">
        <v>20305</v>
      </c>
      <c r="G45" s="42">
        <f t="shared" si="4"/>
        <v>20305</v>
      </c>
      <c r="H45" s="41">
        <v>10683</v>
      </c>
      <c r="I45" s="43">
        <f t="shared" si="3"/>
        <v>0.52612656981039152</v>
      </c>
      <c r="J45" s="41">
        <v>17</v>
      </c>
      <c r="K45" s="41">
        <f t="shared" si="5"/>
        <v>1194.4117647058824</v>
      </c>
      <c r="L45" s="44">
        <f t="shared" si="6"/>
        <v>1.505817104829319</v>
      </c>
      <c r="M45" s="30"/>
      <c r="N45" s="42">
        <v>5437</v>
      </c>
      <c r="O45" s="42">
        <v>58219.61283857721</v>
      </c>
      <c r="P45" s="42">
        <v>58219.61283857721</v>
      </c>
      <c r="Q45" s="42">
        <v>58219.612838577217</v>
      </c>
      <c r="R45" s="41"/>
      <c r="S45" s="41">
        <v>91479</v>
      </c>
      <c r="T45" s="41">
        <v>55624</v>
      </c>
      <c r="U45" s="45">
        <f t="shared" si="7"/>
        <v>91479</v>
      </c>
      <c r="V45" s="45">
        <f t="shared" si="8"/>
        <v>91479</v>
      </c>
      <c r="W45" s="45">
        <f t="shared" si="9"/>
        <v>0</v>
      </c>
      <c r="X45" s="41"/>
      <c r="Y45" s="46">
        <f t="shared" si="10"/>
        <v>91479</v>
      </c>
      <c r="Z45" s="30"/>
      <c r="AA45" s="42">
        <v>17222.223000000002</v>
      </c>
      <c r="AB45" s="42">
        <v>47516.919778763709</v>
      </c>
      <c r="AC45" s="42">
        <v>47516.919778763709</v>
      </c>
      <c r="AD45" s="42">
        <v>47516.919778763709</v>
      </c>
      <c r="AE45" s="41">
        <v>55624</v>
      </c>
      <c r="AF45" s="45">
        <f t="shared" si="11"/>
        <v>0</v>
      </c>
      <c r="AG45" s="41"/>
      <c r="AH45" s="47">
        <f t="shared" si="12"/>
        <v>55624</v>
      </c>
      <c r="AI45" s="30"/>
      <c r="AJ45" s="42">
        <v>17200.142999999993</v>
      </c>
      <c r="AK45" s="42">
        <v>47474.424077109477</v>
      </c>
      <c r="AL45" s="42">
        <v>47474.424077109477</v>
      </c>
      <c r="AM45" s="47">
        <v>47474</v>
      </c>
    </row>
    <row r="46" spans="1:39" x14ac:dyDescent="0.25">
      <c r="A46" s="38">
        <v>29</v>
      </c>
      <c r="B46" s="39" t="s">
        <v>95</v>
      </c>
      <c r="C46" s="39">
        <v>82647000</v>
      </c>
      <c r="D46" s="40" t="s">
        <v>96</v>
      </c>
      <c r="E46" s="30"/>
      <c r="F46" s="41">
        <v>57356</v>
      </c>
      <c r="G46" s="42">
        <f t="shared" si="4"/>
        <v>57356</v>
      </c>
      <c r="H46" s="41">
        <v>7731</v>
      </c>
      <c r="I46" s="43">
        <f t="shared" si="3"/>
        <v>0.13478973429109423</v>
      </c>
      <c r="J46" s="41">
        <v>16</v>
      </c>
      <c r="K46" s="41">
        <f t="shared" si="5"/>
        <v>3584.75</v>
      </c>
      <c r="L46" s="44">
        <f t="shared" si="6"/>
        <v>0.8684710774573553</v>
      </c>
      <c r="M46" s="30"/>
      <c r="N46" s="42">
        <v>28304</v>
      </c>
      <c r="O46" s="42">
        <v>75401.674890682596</v>
      </c>
      <c r="P46" s="42">
        <v>75401.674890682596</v>
      </c>
      <c r="Q46" s="42">
        <v>75401.674890682596</v>
      </c>
      <c r="R46" s="41"/>
      <c r="S46" s="41">
        <v>78316</v>
      </c>
      <c r="T46" s="41">
        <v>55286</v>
      </c>
      <c r="U46" s="45">
        <f t="shared" si="7"/>
        <v>78316</v>
      </c>
      <c r="V46" s="45">
        <f t="shared" si="8"/>
        <v>78316</v>
      </c>
      <c r="W46" s="45">
        <f t="shared" si="9"/>
        <v>0</v>
      </c>
      <c r="X46" s="41"/>
      <c r="Y46" s="46">
        <f t="shared" si="10"/>
        <v>78316</v>
      </c>
      <c r="Z46" s="30"/>
      <c r="AA46" s="42">
        <v>84285.813999999984</v>
      </c>
      <c r="AB46" s="42">
        <v>21183.456109314429</v>
      </c>
      <c r="AC46" s="42">
        <v>21183.456109314429</v>
      </c>
      <c r="AD46" s="42">
        <v>21183.456109314429</v>
      </c>
      <c r="AE46" s="41">
        <v>55286</v>
      </c>
      <c r="AF46" s="45">
        <f t="shared" si="11"/>
        <v>0</v>
      </c>
      <c r="AG46" s="41"/>
      <c r="AH46" s="47">
        <f t="shared" si="12"/>
        <v>55286</v>
      </c>
      <c r="AI46" s="30"/>
      <c r="AJ46" s="42">
        <v>84086.322</v>
      </c>
      <c r="AK46" s="42">
        <v>21277.745108039846</v>
      </c>
      <c r="AL46" s="42">
        <v>21277.745108039846</v>
      </c>
      <c r="AM46" s="47">
        <v>21278</v>
      </c>
    </row>
    <row r="47" spans="1:39" x14ac:dyDescent="0.25">
      <c r="A47" s="38">
        <v>30</v>
      </c>
      <c r="B47" s="39" t="s">
        <v>97</v>
      </c>
      <c r="C47" s="39">
        <v>82644000</v>
      </c>
      <c r="D47" s="40" t="s">
        <v>98</v>
      </c>
      <c r="E47" s="30"/>
      <c r="F47" s="41">
        <v>26838</v>
      </c>
      <c r="G47" s="42">
        <f t="shared" si="4"/>
        <v>26838</v>
      </c>
      <c r="H47" s="41">
        <v>10455</v>
      </c>
      <c r="I47" s="43">
        <f t="shared" si="3"/>
        <v>0.38955957970042476</v>
      </c>
      <c r="J47" s="41">
        <v>15</v>
      </c>
      <c r="K47" s="41">
        <f t="shared" si="5"/>
        <v>1789.2</v>
      </c>
      <c r="L47" s="44">
        <f t="shared" si="6"/>
        <v>1.1880724317657356</v>
      </c>
      <c r="M47" s="30"/>
      <c r="N47" s="42">
        <v>11848</v>
      </c>
      <c r="O47" s="42">
        <v>54535.687547446621</v>
      </c>
      <c r="P47" s="42">
        <v>54535.687547446621</v>
      </c>
      <c r="Q47" s="42">
        <v>54535.687547446614</v>
      </c>
      <c r="R47" s="41"/>
      <c r="S47" s="41">
        <v>57058</v>
      </c>
      <c r="T47" s="41">
        <v>39717</v>
      </c>
      <c r="U47" s="45">
        <f t="shared" si="7"/>
        <v>57058</v>
      </c>
      <c r="V47" s="45">
        <f t="shared" si="8"/>
        <v>57058</v>
      </c>
      <c r="W47" s="45">
        <f t="shared" si="9"/>
        <v>0</v>
      </c>
      <c r="X47" s="41"/>
      <c r="Y47" s="46">
        <f t="shared" si="10"/>
        <v>57058</v>
      </c>
      <c r="Z47" s="30"/>
      <c r="AA47" s="42">
        <v>22036.999999999996</v>
      </c>
      <c r="AB47" s="42">
        <v>45475.593502470147</v>
      </c>
      <c r="AC47" s="42">
        <v>45475.593502470147</v>
      </c>
      <c r="AD47" s="42">
        <v>45475.593502470147</v>
      </c>
      <c r="AE47" s="41">
        <v>39717</v>
      </c>
      <c r="AF47" s="45">
        <f t="shared" si="11"/>
        <v>5758.5935024701466</v>
      </c>
      <c r="AG47" s="41"/>
      <c r="AH47" s="47">
        <f t="shared" si="12"/>
        <v>39717</v>
      </c>
      <c r="AI47" s="30"/>
      <c r="AJ47" s="42">
        <v>21980</v>
      </c>
      <c r="AK47" s="42">
        <v>45465.251351975239</v>
      </c>
      <c r="AL47" s="42">
        <v>45465.251351975239</v>
      </c>
      <c r="AM47" s="47">
        <v>45465</v>
      </c>
    </row>
    <row r="48" spans="1:39" x14ac:dyDescent="0.25">
      <c r="A48" s="38">
        <v>31</v>
      </c>
      <c r="B48" s="39" t="s">
        <v>99</v>
      </c>
      <c r="C48" s="39">
        <v>82648000</v>
      </c>
      <c r="D48" s="40" t="s">
        <v>100</v>
      </c>
      <c r="E48" s="30"/>
      <c r="F48" s="41">
        <v>52830</v>
      </c>
      <c r="G48" s="42">
        <f t="shared" si="4"/>
        <v>52830</v>
      </c>
      <c r="H48" s="41">
        <v>26509</v>
      </c>
      <c r="I48" s="43">
        <f t="shared" si="3"/>
        <v>0.50177929206890026</v>
      </c>
      <c r="J48" s="41">
        <v>22</v>
      </c>
      <c r="K48" s="41">
        <f t="shared" si="5"/>
        <v>2401.3636363636365</v>
      </c>
      <c r="L48" s="44">
        <f t="shared" si="6"/>
        <v>1.0254128769285555</v>
      </c>
      <c r="M48" s="30"/>
      <c r="N48" s="42">
        <v>13721</v>
      </c>
      <c r="O48" s="42">
        <v>99063.049508113429</v>
      </c>
      <c r="P48" s="42">
        <v>99063.049508113429</v>
      </c>
      <c r="Q48" s="42">
        <v>99063.049508113414</v>
      </c>
      <c r="R48" s="41"/>
      <c r="S48" s="41">
        <v>98342</v>
      </c>
      <c r="T48" s="41">
        <v>62865</v>
      </c>
      <c r="U48" s="45">
        <f t="shared" si="7"/>
        <v>98342</v>
      </c>
      <c r="V48" s="45">
        <f t="shared" si="8"/>
        <v>98342</v>
      </c>
      <c r="W48" s="45">
        <f t="shared" si="9"/>
        <v>721.04950811341405</v>
      </c>
      <c r="X48" s="41"/>
      <c r="Y48" s="46">
        <f t="shared" si="10"/>
        <v>98554</v>
      </c>
      <c r="Z48" s="30"/>
      <c r="AA48" s="42">
        <v>39688.943000000007</v>
      </c>
      <c r="AB48" s="42">
        <v>75013.086509305373</v>
      </c>
      <c r="AC48" s="42">
        <v>75013.086509305373</v>
      </c>
      <c r="AD48" s="42">
        <v>75013.086509305387</v>
      </c>
      <c r="AE48" s="41">
        <v>62865</v>
      </c>
      <c r="AF48" s="45">
        <f t="shared" si="11"/>
        <v>12148.086509305387</v>
      </c>
      <c r="AG48" s="41"/>
      <c r="AH48" s="47">
        <f t="shared" si="12"/>
        <v>62865</v>
      </c>
      <c r="AI48" s="30"/>
      <c r="AJ48" s="42">
        <v>39615.989000000009</v>
      </c>
      <c r="AK48" s="42">
        <v>74971.628057752823</v>
      </c>
      <c r="AL48" s="42">
        <v>74971.628057752823</v>
      </c>
      <c r="AM48" s="47">
        <v>74972</v>
      </c>
    </row>
    <row r="49" spans="1:39" x14ac:dyDescent="0.25">
      <c r="A49" s="38">
        <v>32</v>
      </c>
      <c r="B49" s="39" t="s">
        <v>101</v>
      </c>
      <c r="C49" s="39">
        <v>82649000</v>
      </c>
      <c r="D49" s="40" t="s">
        <v>102</v>
      </c>
      <c r="E49" s="30"/>
      <c r="F49" s="41">
        <v>35942</v>
      </c>
      <c r="G49" s="42">
        <f t="shared" si="4"/>
        <v>35942</v>
      </c>
      <c r="H49" s="41">
        <v>4615</v>
      </c>
      <c r="I49" s="43">
        <f t="shared" si="3"/>
        <v>0.12840131322686552</v>
      </c>
      <c r="J49" s="41">
        <v>13</v>
      </c>
      <c r="K49" s="41">
        <f t="shared" si="5"/>
        <v>2764.7692307692309</v>
      </c>
      <c r="L49" s="44">
        <f t="shared" si="6"/>
        <v>0.96292386438980315</v>
      </c>
      <c r="M49" s="30"/>
      <c r="N49" s="42">
        <v>24440</v>
      </c>
      <c r="O49" s="42">
        <v>47614.730170528521</v>
      </c>
      <c r="P49" s="42">
        <v>47614.730170528521</v>
      </c>
      <c r="Q49" s="42">
        <v>47614.730170528528</v>
      </c>
      <c r="R49" s="41"/>
      <c r="S49" s="41">
        <v>50394</v>
      </c>
      <c r="T49" s="41">
        <v>25769</v>
      </c>
      <c r="U49" s="45">
        <f t="shared" si="7"/>
        <v>50394</v>
      </c>
      <c r="V49" s="45">
        <f t="shared" si="8"/>
        <v>50394</v>
      </c>
      <c r="W49" s="45">
        <f t="shared" si="9"/>
        <v>0</v>
      </c>
      <c r="X49" s="41"/>
      <c r="Y49" s="46">
        <f t="shared" si="10"/>
        <v>50394</v>
      </c>
      <c r="Z49" s="30"/>
      <c r="AA49" s="42">
        <v>84485.863000000012</v>
      </c>
      <c r="AB49" s="42">
        <v>0</v>
      </c>
      <c r="AC49" s="42">
        <v>0</v>
      </c>
      <c r="AD49" s="42">
        <v>0</v>
      </c>
      <c r="AE49" s="41">
        <v>25769</v>
      </c>
      <c r="AF49" s="45">
        <f t="shared" si="11"/>
        <v>0</v>
      </c>
      <c r="AG49" s="41"/>
      <c r="AH49" s="47">
        <f t="shared" si="12"/>
        <v>25769</v>
      </c>
      <c r="AI49" s="30"/>
      <c r="AJ49" s="42">
        <v>84398.642999999996</v>
      </c>
      <c r="AK49" s="42">
        <v>0</v>
      </c>
      <c r="AL49" s="42">
        <v>0</v>
      </c>
      <c r="AM49" s="47">
        <v>0</v>
      </c>
    </row>
    <row r="50" spans="1:39" x14ac:dyDescent="0.25">
      <c r="A50" s="38">
        <v>33</v>
      </c>
      <c r="B50" s="39" t="s">
        <v>103</v>
      </c>
      <c r="C50" s="39">
        <v>82651000</v>
      </c>
      <c r="D50" s="40" t="s">
        <v>104</v>
      </c>
      <c r="E50" s="30"/>
      <c r="F50" s="41">
        <v>24317</v>
      </c>
      <c r="G50" s="42">
        <f t="shared" si="4"/>
        <v>24317</v>
      </c>
      <c r="H50" s="41">
        <v>19073</v>
      </c>
      <c r="I50" s="43">
        <f t="shared" si="3"/>
        <v>0.78434839823991442</v>
      </c>
      <c r="J50" s="41">
        <v>19</v>
      </c>
      <c r="K50" s="41">
        <f t="shared" si="5"/>
        <v>1279.8421052631579</v>
      </c>
      <c r="L50" s="44">
        <f t="shared" si="6"/>
        <v>1.4420156558535111</v>
      </c>
      <c r="M50" s="30"/>
      <c r="N50" s="42">
        <v>6309</v>
      </c>
      <c r="O50" s="42">
        <v>66695.272340275857</v>
      </c>
      <c r="P50" s="42">
        <v>66695.272340275857</v>
      </c>
      <c r="Q50" s="42">
        <v>66695.272340275857</v>
      </c>
      <c r="R50" s="41"/>
      <c r="S50" s="41">
        <v>83312</v>
      </c>
      <c r="T50" s="41">
        <v>60323</v>
      </c>
      <c r="U50" s="45">
        <f t="shared" si="7"/>
        <v>83312</v>
      </c>
      <c r="V50" s="45">
        <f t="shared" si="8"/>
        <v>83312</v>
      </c>
      <c r="W50" s="45">
        <f t="shared" si="9"/>
        <v>0</v>
      </c>
      <c r="X50" s="41"/>
      <c r="Y50" s="46">
        <f t="shared" si="10"/>
        <v>83312</v>
      </c>
      <c r="Z50" s="30"/>
      <c r="AA50" s="42">
        <v>9202.0589999999993</v>
      </c>
      <c r="AB50" s="42">
        <v>65043.70746077333</v>
      </c>
      <c r="AC50" s="42">
        <v>65043.70746077333</v>
      </c>
      <c r="AD50" s="42">
        <v>65043.70746077333</v>
      </c>
      <c r="AE50" s="41">
        <v>60323</v>
      </c>
      <c r="AF50" s="45">
        <f t="shared" si="11"/>
        <v>4720.7074607733302</v>
      </c>
      <c r="AG50" s="41"/>
      <c r="AH50" s="47">
        <f t="shared" si="12"/>
        <v>60323</v>
      </c>
      <c r="AI50" s="30"/>
      <c r="AJ50" s="42">
        <v>9172.1370000000024</v>
      </c>
      <c r="AK50" s="42">
        <v>64999.571135959777</v>
      </c>
      <c r="AL50" s="42">
        <v>64999.571135959777</v>
      </c>
      <c r="AM50" s="47">
        <v>65000</v>
      </c>
    </row>
    <row r="51" spans="1:39" x14ac:dyDescent="0.25">
      <c r="A51" s="38">
        <v>34</v>
      </c>
      <c r="B51" s="39" t="s">
        <v>105</v>
      </c>
      <c r="C51" s="39">
        <v>82653000</v>
      </c>
      <c r="D51" s="40" t="s">
        <v>106</v>
      </c>
      <c r="E51" s="30"/>
      <c r="F51" s="41">
        <v>32414</v>
      </c>
      <c r="G51" s="42">
        <f t="shared" si="4"/>
        <v>32414</v>
      </c>
      <c r="H51" s="41">
        <v>3168</v>
      </c>
      <c r="I51" s="43">
        <f t="shared" si="3"/>
        <v>9.7735546368852969E-2</v>
      </c>
      <c r="J51" s="41">
        <v>12</v>
      </c>
      <c r="K51" s="41">
        <f t="shared" si="5"/>
        <v>2701.1666666666665</v>
      </c>
      <c r="L51" s="44">
        <f t="shared" si="6"/>
        <v>0.97264670633007499</v>
      </c>
      <c r="M51" s="30"/>
      <c r="N51" s="42">
        <v>6533</v>
      </c>
      <c r="O51" s="42">
        <v>59105.108056617595</v>
      </c>
      <c r="P51" s="42">
        <v>59105.108056617595</v>
      </c>
      <c r="Q51" s="42">
        <v>59105.108056617595</v>
      </c>
      <c r="R51" s="41"/>
      <c r="S51" s="41">
        <v>78784</v>
      </c>
      <c r="T51" s="41">
        <v>54070</v>
      </c>
      <c r="U51" s="45">
        <f t="shared" si="7"/>
        <v>78784</v>
      </c>
      <c r="V51" s="45">
        <f t="shared" si="8"/>
        <v>78784</v>
      </c>
      <c r="W51" s="45">
        <f t="shared" si="9"/>
        <v>0</v>
      </c>
      <c r="X51" s="41"/>
      <c r="Y51" s="46">
        <f t="shared" si="10"/>
        <v>78784</v>
      </c>
      <c r="Z51" s="30"/>
      <c r="AA51" s="42">
        <v>36795.270999999993</v>
      </c>
      <c r="AB51" s="42">
        <v>29959.063855688262</v>
      </c>
      <c r="AC51" s="42">
        <v>29959.063855688262</v>
      </c>
      <c r="AD51" s="42">
        <v>29959.063855688262</v>
      </c>
      <c r="AE51" s="41">
        <v>54070</v>
      </c>
      <c r="AF51" s="45">
        <f t="shared" si="11"/>
        <v>0</v>
      </c>
      <c r="AG51" s="41"/>
      <c r="AH51" s="47">
        <f t="shared" si="12"/>
        <v>54070</v>
      </c>
      <c r="AI51" s="30"/>
      <c r="AJ51" s="42">
        <v>36840.390999999996</v>
      </c>
      <c r="AK51" s="42">
        <v>29847.358049532333</v>
      </c>
      <c r="AL51" s="42">
        <v>29847.358049532333</v>
      </c>
      <c r="AM51" s="47">
        <v>29847</v>
      </c>
    </row>
    <row r="52" spans="1:39" x14ac:dyDescent="0.25">
      <c r="A52" s="38">
        <v>35</v>
      </c>
      <c r="B52" s="39" t="s">
        <v>107</v>
      </c>
      <c r="C52" s="39">
        <v>82654000</v>
      </c>
      <c r="D52" s="40" t="s">
        <v>108</v>
      </c>
      <c r="E52" s="30"/>
      <c r="F52" s="41">
        <v>178158</v>
      </c>
      <c r="G52" s="42">
        <f t="shared" si="4"/>
        <v>178158</v>
      </c>
      <c r="H52" s="41">
        <v>6954</v>
      </c>
      <c r="I52" s="43">
        <f t="shared" si="3"/>
        <v>3.9032768666015558E-2</v>
      </c>
      <c r="J52" s="41">
        <v>42</v>
      </c>
      <c r="K52" s="41">
        <f t="shared" si="5"/>
        <v>4241.8571428571431</v>
      </c>
      <c r="L52" s="44">
        <f t="shared" si="6"/>
        <v>0.81913664380179774</v>
      </c>
      <c r="M52" s="30"/>
      <c r="N52" s="42">
        <v>52656</v>
      </c>
      <c r="O52" s="42">
        <v>251173.5352424148</v>
      </c>
      <c r="P52" s="42">
        <v>251173.5352424148</v>
      </c>
      <c r="Q52" s="42">
        <v>251173.5352424148</v>
      </c>
      <c r="R52" s="41"/>
      <c r="S52" s="41">
        <v>144529</v>
      </c>
      <c r="T52" s="41">
        <v>96664</v>
      </c>
      <c r="U52" s="45">
        <f t="shared" si="7"/>
        <v>144529</v>
      </c>
      <c r="V52" s="45">
        <f t="shared" si="8"/>
        <v>144529</v>
      </c>
      <c r="W52" s="45">
        <f t="shared" si="9"/>
        <v>106644.5352424148</v>
      </c>
      <c r="X52" s="41"/>
      <c r="Y52" s="46">
        <f>ROUND(V52+X$17*W52/W$17,0)+3.6</f>
        <v>175907.6</v>
      </c>
      <c r="Z52" s="30"/>
      <c r="AA52" s="42">
        <v>121420.2</v>
      </c>
      <c r="AB52" s="42">
        <v>187575.19150363171</v>
      </c>
      <c r="AC52" s="42">
        <v>187575.19150363171</v>
      </c>
      <c r="AD52" s="42">
        <v>187575.19150363171</v>
      </c>
      <c r="AE52" s="41">
        <v>96664</v>
      </c>
      <c r="AF52" s="45">
        <f t="shared" si="11"/>
        <v>90911.191503631708</v>
      </c>
      <c r="AG52" s="41"/>
      <c r="AH52" s="47">
        <f t="shared" si="12"/>
        <v>96664</v>
      </c>
      <c r="AI52" s="30"/>
      <c r="AJ52" s="42">
        <v>121009.2</v>
      </c>
      <c r="AK52" s="42">
        <v>187679.97520768596</v>
      </c>
      <c r="AL52" s="42">
        <v>187679.97520768596</v>
      </c>
      <c r="AM52" s="47">
        <v>187681</v>
      </c>
    </row>
    <row r="53" spans="1:39" x14ac:dyDescent="0.25">
      <c r="A53" s="38">
        <v>36</v>
      </c>
      <c r="B53" s="39" t="s">
        <v>109</v>
      </c>
      <c r="C53" s="39">
        <v>82655000</v>
      </c>
      <c r="D53" s="40" t="s">
        <v>110</v>
      </c>
      <c r="E53" s="30"/>
      <c r="F53" s="41">
        <v>20490</v>
      </c>
      <c r="G53" s="42">
        <f t="shared" si="4"/>
        <v>20490</v>
      </c>
      <c r="H53" s="41">
        <v>11134</v>
      </c>
      <c r="I53" s="43">
        <f t="shared" si="3"/>
        <v>0.54338701805758904</v>
      </c>
      <c r="J53" s="41">
        <v>16</v>
      </c>
      <c r="K53" s="41">
        <f t="shared" si="5"/>
        <v>1280.625</v>
      </c>
      <c r="L53" s="44">
        <f t="shared" si="6"/>
        <v>1.4414703327791152</v>
      </c>
      <c r="M53" s="30"/>
      <c r="N53" s="42">
        <v>6815</v>
      </c>
      <c r="O53" s="42">
        <v>54676.625444802768</v>
      </c>
      <c r="P53" s="42">
        <v>54676.625444802768</v>
      </c>
      <c r="Q53" s="42">
        <v>54676.625444802776</v>
      </c>
      <c r="R53" s="41"/>
      <c r="S53" s="41">
        <v>67796</v>
      </c>
      <c r="T53" s="41">
        <v>46938</v>
      </c>
      <c r="U53" s="45">
        <f t="shared" si="7"/>
        <v>67796</v>
      </c>
      <c r="V53" s="45">
        <f t="shared" si="8"/>
        <v>67796</v>
      </c>
      <c r="W53" s="45">
        <f t="shared" si="9"/>
        <v>0</v>
      </c>
      <c r="X53" s="41"/>
      <c r="Y53" s="46">
        <f t="shared" si="10"/>
        <v>67796</v>
      </c>
      <c r="Z53" s="30"/>
      <c r="AA53" s="42">
        <v>16294.448</v>
      </c>
      <c r="AB53" s="42">
        <v>46242.890099724187</v>
      </c>
      <c r="AC53" s="42">
        <v>46242.890099724187</v>
      </c>
      <c r="AD53" s="42">
        <v>46242.890099724187</v>
      </c>
      <c r="AE53" s="41">
        <v>46938</v>
      </c>
      <c r="AF53" s="45">
        <f t="shared" si="11"/>
        <v>0</v>
      </c>
      <c r="AG53" s="41"/>
      <c r="AH53" s="47">
        <f t="shared" si="12"/>
        <v>46938</v>
      </c>
      <c r="AI53" s="30"/>
      <c r="AJ53" s="42">
        <v>16242.079999999998</v>
      </c>
      <c r="AK53" s="42">
        <v>46232.878644049619</v>
      </c>
      <c r="AL53" s="42">
        <v>46232.878644049619</v>
      </c>
      <c r="AM53" s="47">
        <v>46233</v>
      </c>
    </row>
    <row r="54" spans="1:39" x14ac:dyDescent="0.25">
      <c r="A54" s="38">
        <v>37</v>
      </c>
      <c r="B54" s="39" t="s">
        <v>111</v>
      </c>
      <c r="C54" s="39">
        <v>82656000</v>
      </c>
      <c r="D54" s="40" t="s">
        <v>112</v>
      </c>
      <c r="E54" s="30"/>
      <c r="F54" s="41">
        <v>31739</v>
      </c>
      <c r="G54" s="42">
        <f t="shared" si="4"/>
        <v>31739</v>
      </c>
      <c r="H54" s="41">
        <v>17058</v>
      </c>
      <c r="I54" s="43">
        <f t="shared" si="3"/>
        <v>0.53744604429881215</v>
      </c>
      <c r="J54" s="41">
        <v>24</v>
      </c>
      <c r="K54" s="41">
        <f t="shared" si="5"/>
        <v>1322.4583333333333</v>
      </c>
      <c r="L54" s="44">
        <f t="shared" si="6"/>
        <v>1.4132704457596681</v>
      </c>
      <c r="M54" s="30"/>
      <c r="N54" s="42">
        <v>13912</v>
      </c>
      <c r="O54" s="42">
        <v>79475.085691851884</v>
      </c>
      <c r="P54" s="42">
        <v>79475.085691851884</v>
      </c>
      <c r="Q54" s="42">
        <v>79475.085691851884</v>
      </c>
      <c r="R54" s="41"/>
      <c r="S54" s="41">
        <v>61396</v>
      </c>
      <c r="T54" s="41">
        <v>47065</v>
      </c>
      <c r="U54" s="45">
        <f t="shared" si="7"/>
        <v>61396</v>
      </c>
      <c r="V54" s="45">
        <f t="shared" si="8"/>
        <v>61396</v>
      </c>
      <c r="W54" s="45">
        <f t="shared" si="9"/>
        <v>18079.085691851884</v>
      </c>
      <c r="X54" s="41"/>
      <c r="Y54" s="46">
        <f t="shared" si="10"/>
        <v>66715</v>
      </c>
      <c r="Z54" s="30"/>
      <c r="AA54" s="42">
        <v>30797.040000000001</v>
      </c>
      <c r="AB54" s="42">
        <v>64178.165319651605</v>
      </c>
      <c r="AC54" s="42">
        <v>64178.165319651605</v>
      </c>
      <c r="AD54" s="42">
        <v>64178.165319651605</v>
      </c>
      <c r="AE54" s="41">
        <v>47065</v>
      </c>
      <c r="AF54" s="45">
        <f t="shared" si="11"/>
        <v>17113.165319651605</v>
      </c>
      <c r="AG54" s="41"/>
      <c r="AH54" s="47">
        <f t="shared" si="12"/>
        <v>47065</v>
      </c>
      <c r="AI54" s="30"/>
      <c r="AJ54" s="42">
        <v>30762.239999999998</v>
      </c>
      <c r="AK54" s="42">
        <v>64118.229889739749</v>
      </c>
      <c r="AL54" s="42">
        <v>64118.229889739749</v>
      </c>
      <c r="AM54" s="47">
        <v>64118</v>
      </c>
    </row>
    <row r="55" spans="1:39" x14ac:dyDescent="0.25">
      <c r="A55" s="38">
        <v>38</v>
      </c>
      <c r="B55" s="39" t="s">
        <v>113</v>
      </c>
      <c r="C55" s="39">
        <v>82657000</v>
      </c>
      <c r="D55" s="40" t="s">
        <v>114</v>
      </c>
      <c r="E55" s="30"/>
      <c r="F55" s="41">
        <v>27826</v>
      </c>
      <c r="G55" s="42">
        <f t="shared" si="4"/>
        <v>27826</v>
      </c>
      <c r="H55" s="41">
        <v>15472</v>
      </c>
      <c r="I55" s="43">
        <f t="shared" si="3"/>
        <v>0.55602673758355492</v>
      </c>
      <c r="J55" s="41">
        <v>23</v>
      </c>
      <c r="K55" s="41">
        <f t="shared" si="5"/>
        <v>1209.8260869565217</v>
      </c>
      <c r="L55" s="44">
        <f t="shared" si="6"/>
        <v>1.4936390959193147</v>
      </c>
      <c r="M55" s="30"/>
      <c r="N55" s="42">
        <v>4776</v>
      </c>
      <c r="O55" s="42">
        <v>81753.612684525244</v>
      </c>
      <c r="P55" s="42">
        <v>81753.612684525244</v>
      </c>
      <c r="Q55" s="42">
        <v>81753.612684525244</v>
      </c>
      <c r="R55" s="41"/>
      <c r="S55" s="41">
        <v>61861</v>
      </c>
      <c r="T55" s="41">
        <v>42642</v>
      </c>
      <c r="U55" s="45">
        <f t="shared" si="7"/>
        <v>61861</v>
      </c>
      <c r="V55" s="45">
        <f t="shared" si="8"/>
        <v>61861</v>
      </c>
      <c r="W55" s="45">
        <f t="shared" si="9"/>
        <v>19892.612684525244</v>
      </c>
      <c r="X55" s="41"/>
      <c r="Y55" s="46">
        <f>ROUND(V55+X$17*W55/W$17,0)-2</f>
        <v>67712</v>
      </c>
      <c r="Z55" s="30"/>
      <c r="AA55" s="42">
        <v>13078.328000000001</v>
      </c>
      <c r="AB55" s="42">
        <v>74922.787679528672</v>
      </c>
      <c r="AC55" s="42">
        <v>74922.787679528672</v>
      </c>
      <c r="AD55" s="42">
        <v>74922.787679528672</v>
      </c>
      <c r="AE55" s="41">
        <v>42642</v>
      </c>
      <c r="AF55" s="45">
        <f t="shared" si="11"/>
        <v>32280.787679528672</v>
      </c>
      <c r="AG55" s="41"/>
      <c r="AH55" s="47">
        <f t="shared" si="12"/>
        <v>42642</v>
      </c>
      <c r="AI55" s="30"/>
      <c r="AJ55" s="42">
        <v>13082.573999999995</v>
      </c>
      <c r="AK55" s="42">
        <v>74830.762732396484</v>
      </c>
      <c r="AL55" s="42">
        <v>74830.762732396484</v>
      </c>
      <c r="AM55" s="47">
        <v>74831</v>
      </c>
    </row>
    <row r="56" spans="1:39" x14ac:dyDescent="0.25">
      <c r="A56" s="38">
        <v>39</v>
      </c>
      <c r="B56" s="39" t="s">
        <v>115</v>
      </c>
      <c r="C56" s="2">
        <v>82658000</v>
      </c>
      <c r="D56" s="40" t="s">
        <v>116</v>
      </c>
      <c r="E56" s="30"/>
      <c r="F56" s="41">
        <v>13003</v>
      </c>
      <c r="G56" s="42">
        <f t="shared" si="4"/>
        <v>13003</v>
      </c>
      <c r="H56" s="41">
        <v>13003</v>
      </c>
      <c r="I56" s="43">
        <f t="shared" si="3"/>
        <v>1</v>
      </c>
      <c r="J56" s="41">
        <v>8</v>
      </c>
      <c r="K56" s="41">
        <f t="shared" si="5"/>
        <v>1625.375</v>
      </c>
      <c r="L56" s="44">
        <f t="shared" si="6"/>
        <v>1.2523851079998489</v>
      </c>
      <c r="M56" s="30"/>
      <c r="N56" s="42">
        <v>3118</v>
      </c>
      <c r="O56" s="42">
        <v>30785.908213415772</v>
      </c>
      <c r="P56" s="42">
        <v>30785.908213415772</v>
      </c>
      <c r="Q56" s="42">
        <v>30785.908213415772</v>
      </c>
      <c r="R56" s="41"/>
      <c r="S56" s="41">
        <v>37540</v>
      </c>
      <c r="T56" s="41">
        <v>26407</v>
      </c>
      <c r="U56" s="45">
        <f t="shared" si="7"/>
        <v>37540</v>
      </c>
      <c r="V56" s="45">
        <f>MAX(T56,U56)+10321</f>
        <v>47861</v>
      </c>
      <c r="W56" s="45">
        <f t="shared" si="9"/>
        <v>0</v>
      </c>
      <c r="X56" s="41"/>
      <c r="Y56" s="46">
        <f t="shared" si="10"/>
        <v>47861</v>
      </c>
      <c r="Z56" s="30"/>
      <c r="AA56" s="42">
        <v>7265.7440000000024</v>
      </c>
      <c r="AB56" s="42">
        <v>27214.726397511677</v>
      </c>
      <c r="AC56" s="42">
        <v>27214.726397511677</v>
      </c>
      <c r="AD56" s="42">
        <v>27214.726397511677</v>
      </c>
      <c r="AE56" s="41">
        <v>26407</v>
      </c>
      <c r="AF56" s="45">
        <f t="shared" si="11"/>
        <v>807.72639751167662</v>
      </c>
      <c r="AG56" s="41"/>
      <c r="AH56" s="47">
        <f t="shared" si="12"/>
        <v>26407</v>
      </c>
      <c r="AI56" s="30"/>
      <c r="AJ56" s="42">
        <v>7277.2699999999968</v>
      </c>
      <c r="AK56" s="42">
        <v>27168.806976874403</v>
      </c>
      <c r="AL56" s="42">
        <v>27168.806976874403</v>
      </c>
      <c r="AM56" s="47">
        <v>27169</v>
      </c>
    </row>
    <row r="57" spans="1:39" x14ac:dyDescent="0.25">
      <c r="A57" s="38">
        <v>40</v>
      </c>
      <c r="B57" s="39" t="s">
        <v>117</v>
      </c>
      <c r="C57" s="39">
        <v>82659000</v>
      </c>
      <c r="D57" s="40" t="s">
        <v>118</v>
      </c>
      <c r="E57" s="30"/>
      <c r="F57" s="41">
        <v>14563</v>
      </c>
      <c r="G57" s="42">
        <f t="shared" si="4"/>
        <v>14563</v>
      </c>
      <c r="H57" s="41">
        <v>11079</v>
      </c>
      <c r="I57" s="43">
        <f t="shared" si="3"/>
        <v>0.76076357893291213</v>
      </c>
      <c r="J57" s="41">
        <v>13</v>
      </c>
      <c r="K57" s="41">
        <f t="shared" si="5"/>
        <v>1120.2307692307693</v>
      </c>
      <c r="L57" s="44">
        <f t="shared" si="6"/>
        <v>1.5691107281396899</v>
      </c>
      <c r="M57" s="30"/>
      <c r="N57" s="42">
        <v>3267</v>
      </c>
      <c r="O57" s="42">
        <v>44307.337312516684</v>
      </c>
      <c r="P57" s="42">
        <v>44307.337312516684</v>
      </c>
      <c r="Q57" s="42">
        <v>44307.337312516684</v>
      </c>
      <c r="R57" s="41"/>
      <c r="S57" s="41">
        <v>49523</v>
      </c>
      <c r="T57" s="41">
        <v>31118</v>
      </c>
      <c r="U57" s="45">
        <f t="shared" si="7"/>
        <v>49523</v>
      </c>
      <c r="V57" s="45">
        <f t="shared" si="8"/>
        <v>49523</v>
      </c>
      <c r="W57" s="45">
        <f t="shared" si="9"/>
        <v>0</v>
      </c>
      <c r="X57" s="41"/>
      <c r="Y57" s="46">
        <f t="shared" si="10"/>
        <v>49523</v>
      </c>
      <c r="Z57" s="30"/>
      <c r="AA57" s="42">
        <v>9357.9529999999977</v>
      </c>
      <c r="AB57" s="42">
        <v>39025.42271762203</v>
      </c>
      <c r="AC57" s="42">
        <v>39025.42271762203</v>
      </c>
      <c r="AD57" s="42">
        <v>39025.42271762203</v>
      </c>
      <c r="AE57" s="41">
        <v>31118</v>
      </c>
      <c r="AF57" s="45">
        <f t="shared" si="11"/>
        <v>7907.4227176220302</v>
      </c>
      <c r="AG57" s="41"/>
      <c r="AH57" s="47">
        <f t="shared" si="12"/>
        <v>31118</v>
      </c>
      <c r="AI57" s="30"/>
      <c r="AJ57" s="42">
        <v>9356.7049999999999</v>
      </c>
      <c r="AK57" s="42">
        <v>38978.409491086437</v>
      </c>
      <c r="AL57" s="42">
        <v>38978.409491086437</v>
      </c>
      <c r="AM57" s="47">
        <v>38978</v>
      </c>
    </row>
    <row r="58" spans="1:39" x14ac:dyDescent="0.25">
      <c r="A58" s="38">
        <v>41</v>
      </c>
      <c r="B58" s="39" t="s">
        <v>119</v>
      </c>
      <c r="C58" s="39">
        <v>82646000</v>
      </c>
      <c r="D58" s="40" t="s">
        <v>120</v>
      </c>
      <c r="E58" s="30"/>
      <c r="F58" s="41">
        <v>31482</v>
      </c>
      <c r="G58" s="42">
        <f t="shared" si="4"/>
        <v>31482</v>
      </c>
      <c r="H58" s="41">
        <v>13552</v>
      </c>
      <c r="I58" s="43">
        <f t="shared" si="3"/>
        <v>0.4304682040531097</v>
      </c>
      <c r="J58" s="41">
        <v>25</v>
      </c>
      <c r="K58" s="41">
        <f t="shared" si="5"/>
        <v>1259.28</v>
      </c>
      <c r="L58" s="44">
        <f t="shared" si="6"/>
        <v>1.4565808993355365</v>
      </c>
      <c r="M58" s="30"/>
      <c r="N58" s="42">
        <v>6841</v>
      </c>
      <c r="O58" s="42">
        <v>88628.628243221319</v>
      </c>
      <c r="P58" s="42">
        <v>88628.628243221319</v>
      </c>
      <c r="Q58" s="42">
        <v>88628.628243221319</v>
      </c>
      <c r="R58" s="41"/>
      <c r="S58" s="41">
        <v>85797</v>
      </c>
      <c r="T58" s="41">
        <v>55029</v>
      </c>
      <c r="U58" s="45">
        <f t="shared" si="7"/>
        <v>85797</v>
      </c>
      <c r="V58" s="45">
        <f t="shared" si="8"/>
        <v>85797</v>
      </c>
      <c r="W58" s="45">
        <f t="shared" si="9"/>
        <v>2831.6282432213193</v>
      </c>
      <c r="X58" s="41"/>
      <c r="Y58" s="46">
        <f>ROUND(V58+X$17*W58/W$17,0)</f>
        <v>86630</v>
      </c>
      <c r="Z58" s="30"/>
      <c r="AA58" s="42">
        <v>28246.850000000002</v>
      </c>
      <c r="AB58" s="42">
        <v>68846.313117969315</v>
      </c>
      <c r="AC58" s="42">
        <v>68846.313117969315</v>
      </c>
      <c r="AD58" s="42">
        <v>68846.313117969315</v>
      </c>
      <c r="AE58" s="41">
        <v>55029</v>
      </c>
      <c r="AF58" s="45">
        <f t="shared" si="11"/>
        <v>13817.313117969315</v>
      </c>
      <c r="AG58" s="41"/>
      <c r="AH58" s="47">
        <f t="shared" si="12"/>
        <v>55029</v>
      </c>
      <c r="AI58" s="30"/>
      <c r="AJ58" s="42">
        <v>28275.850000000002</v>
      </c>
      <c r="AK58" s="42">
        <v>68720.465077277797</v>
      </c>
      <c r="AL58" s="42">
        <v>68720.465077277797</v>
      </c>
      <c r="AM58" s="47">
        <v>68720</v>
      </c>
    </row>
    <row r="59" spans="1:39" x14ac:dyDescent="0.25">
      <c r="A59" s="38">
        <v>42</v>
      </c>
      <c r="B59" s="39" t="s">
        <v>121</v>
      </c>
      <c r="C59" s="2">
        <v>82660000</v>
      </c>
      <c r="D59" s="40" t="s">
        <v>122</v>
      </c>
      <c r="E59" s="30"/>
      <c r="F59" s="41">
        <v>8728</v>
      </c>
      <c r="G59" s="42">
        <f t="shared" si="4"/>
        <v>8728</v>
      </c>
      <c r="H59" s="41">
        <v>4758</v>
      </c>
      <c r="I59" s="43">
        <f t="shared" si="3"/>
        <v>0.54514207149404215</v>
      </c>
      <c r="J59" s="41">
        <v>5</v>
      </c>
      <c r="K59" s="41">
        <f t="shared" si="5"/>
        <v>1745.6</v>
      </c>
      <c r="L59" s="44">
        <f t="shared" si="6"/>
        <v>1.2040096212850906</v>
      </c>
      <c r="M59" s="30"/>
      <c r="N59" s="42">
        <v>629</v>
      </c>
      <c r="O59" s="42">
        <v>21249.271187422575</v>
      </c>
      <c r="P59" s="42">
        <v>21249.271187422575</v>
      </c>
      <c r="Q59" s="42">
        <v>21249.271187422575</v>
      </c>
      <c r="R59" s="41"/>
      <c r="S59" s="41">
        <v>36472</v>
      </c>
      <c r="T59" s="41">
        <v>24092</v>
      </c>
      <c r="U59" s="45">
        <f t="shared" si="7"/>
        <v>36472</v>
      </c>
      <c r="V59" s="45">
        <f t="shared" si="8"/>
        <v>36472</v>
      </c>
      <c r="W59" s="45">
        <f t="shared" si="9"/>
        <v>0</v>
      </c>
      <c r="X59" s="41"/>
      <c r="Y59" s="46">
        <f>ROUND(V59+X$17*W59/W$17,0)</f>
        <v>36472</v>
      </c>
      <c r="Z59" s="30"/>
      <c r="AA59" s="42">
        <v>717.23</v>
      </c>
      <c r="AB59" s="42">
        <v>21533.098111971216</v>
      </c>
      <c r="AC59" s="42">
        <v>21533.098111971216</v>
      </c>
      <c r="AD59" s="42">
        <v>21533.09811197122</v>
      </c>
      <c r="AE59" s="41">
        <v>24092</v>
      </c>
      <c r="AF59" s="45">
        <f t="shared" si="11"/>
        <v>0</v>
      </c>
      <c r="AG59" s="41"/>
      <c r="AH59" s="47">
        <f t="shared" si="12"/>
        <v>24092</v>
      </c>
      <c r="AI59" s="30"/>
      <c r="AJ59" s="42">
        <v>711.15</v>
      </c>
      <c r="AK59" s="42">
        <v>21516.983957272911</v>
      </c>
      <c r="AL59" s="42">
        <v>21516.983957272911</v>
      </c>
      <c r="AM59" s="47">
        <v>21517</v>
      </c>
    </row>
    <row r="60" spans="1:39" x14ac:dyDescent="0.25">
      <c r="A60" s="38">
        <v>43</v>
      </c>
      <c r="B60" s="39" t="s">
        <v>123</v>
      </c>
      <c r="C60" s="39">
        <v>82701000</v>
      </c>
      <c r="D60" s="40" t="s">
        <v>124</v>
      </c>
      <c r="E60" s="30"/>
      <c r="F60" s="41">
        <v>763940</v>
      </c>
      <c r="G60" s="41"/>
      <c r="H60" s="41"/>
      <c r="I60" s="41"/>
      <c r="J60" s="41"/>
      <c r="K60" s="41"/>
      <c r="L60" s="41"/>
      <c r="M60" s="30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30"/>
      <c r="AA60" s="41"/>
      <c r="AB60" s="41"/>
      <c r="AC60" s="41"/>
      <c r="AD60" s="41"/>
      <c r="AE60" s="41"/>
      <c r="AF60" s="41"/>
      <c r="AG60" s="41"/>
      <c r="AH60" s="41"/>
      <c r="AI60" s="30"/>
      <c r="AJ60" s="41"/>
      <c r="AK60" s="41"/>
      <c r="AL60" s="41"/>
      <c r="AM60" s="41"/>
    </row>
    <row r="61" spans="1:39" x14ac:dyDescent="0.25">
      <c r="A61" s="38">
        <v>44</v>
      </c>
      <c r="B61" s="39" t="s">
        <v>125</v>
      </c>
      <c r="C61" s="39">
        <v>82710000</v>
      </c>
      <c r="D61" s="40" t="s">
        <v>126</v>
      </c>
      <c r="E61" s="30"/>
      <c r="F61" s="41">
        <v>128141</v>
      </c>
      <c r="G61" s="41"/>
      <c r="H61" s="41"/>
      <c r="I61" s="41"/>
      <c r="J61" s="41"/>
      <c r="K61" s="41"/>
      <c r="L61" s="41"/>
      <c r="M61" s="30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30"/>
      <c r="AA61" s="41"/>
      <c r="AB61" s="41"/>
      <c r="AC61" s="41"/>
      <c r="AD61" s="41"/>
      <c r="AE61" s="41"/>
      <c r="AF61" s="41"/>
      <c r="AG61" s="41"/>
      <c r="AH61" s="41"/>
      <c r="AI61" s="30"/>
      <c r="AJ61" s="41"/>
      <c r="AK61" s="41"/>
      <c r="AL61" s="41"/>
      <c r="AM61" s="41"/>
    </row>
    <row r="62" spans="1:39" x14ac:dyDescent="0.25">
      <c r="A62" s="38">
        <v>45</v>
      </c>
      <c r="B62" s="39" t="s">
        <v>127</v>
      </c>
      <c r="C62" s="39">
        <v>82705000</v>
      </c>
      <c r="D62" s="40" t="s">
        <v>128</v>
      </c>
      <c r="E62" s="30"/>
      <c r="F62" s="41">
        <v>70190</v>
      </c>
      <c r="G62" s="41"/>
      <c r="H62" s="41"/>
      <c r="I62" s="41"/>
      <c r="J62" s="41"/>
      <c r="K62" s="41"/>
      <c r="L62" s="41"/>
      <c r="M62" s="30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30"/>
      <c r="AA62" s="41"/>
      <c r="AB62" s="41"/>
      <c r="AC62" s="41"/>
      <c r="AD62" s="41"/>
      <c r="AE62" s="41"/>
      <c r="AF62" s="41"/>
      <c r="AG62" s="41"/>
      <c r="AH62" s="41"/>
      <c r="AI62" s="30"/>
      <c r="AJ62" s="41"/>
      <c r="AK62" s="41"/>
      <c r="AL62" s="41"/>
      <c r="AM62" s="41"/>
    </row>
    <row r="63" spans="1:39" x14ac:dyDescent="0.25">
      <c r="A63" s="38">
        <v>46</v>
      </c>
      <c r="B63" s="39" t="s">
        <v>129</v>
      </c>
      <c r="C63" s="39">
        <v>82735000</v>
      </c>
      <c r="D63" s="40" t="s">
        <v>130</v>
      </c>
      <c r="E63" s="30"/>
      <c r="F63" s="41">
        <v>161114</v>
      </c>
      <c r="G63" s="41"/>
      <c r="H63" s="41"/>
      <c r="I63" s="41"/>
      <c r="J63" s="41"/>
      <c r="K63" s="41"/>
      <c r="L63" s="41"/>
      <c r="M63" s="30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30"/>
      <c r="AA63" s="41"/>
      <c r="AB63" s="41"/>
      <c r="AC63" s="41"/>
      <c r="AD63" s="41"/>
      <c r="AE63" s="41"/>
      <c r="AF63" s="41"/>
      <c r="AG63" s="41"/>
      <c r="AH63" s="41"/>
      <c r="AI63" s="30"/>
      <c r="AJ63" s="41"/>
      <c r="AK63" s="41"/>
      <c r="AL63" s="41"/>
      <c r="AM63" s="41"/>
    </row>
    <row r="64" spans="1:39" x14ac:dyDescent="0.25">
      <c r="A64" s="38">
        <v>47</v>
      </c>
      <c r="B64" s="39" t="s">
        <v>131</v>
      </c>
      <c r="C64" s="39">
        <v>82720000</v>
      </c>
      <c r="D64" s="40" t="s">
        <v>132</v>
      </c>
      <c r="E64" s="30"/>
      <c r="F64" s="41">
        <v>133105</v>
      </c>
      <c r="G64" s="41"/>
      <c r="H64" s="41"/>
      <c r="I64" s="41"/>
      <c r="J64" s="41"/>
      <c r="K64" s="41"/>
      <c r="L64" s="41"/>
      <c r="M64" s="30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30"/>
      <c r="AA64" s="41"/>
      <c r="AB64" s="41"/>
      <c r="AC64" s="41"/>
      <c r="AD64" s="41"/>
      <c r="AE64" s="41"/>
      <c r="AF64" s="41"/>
      <c r="AG64" s="41"/>
      <c r="AH64" s="41"/>
      <c r="AI64" s="30"/>
      <c r="AJ64" s="41"/>
      <c r="AK64" s="41"/>
      <c r="AL64" s="41"/>
      <c r="AM64" s="41"/>
    </row>
    <row r="65" spans="1:39" x14ac:dyDescent="0.25">
      <c r="A65" s="38">
        <v>48</v>
      </c>
      <c r="B65" s="39" t="s">
        <v>133</v>
      </c>
      <c r="C65" s="39">
        <v>82730000</v>
      </c>
      <c r="D65" s="40" t="s">
        <v>134</v>
      </c>
      <c r="E65" s="30"/>
      <c r="F65" s="41">
        <v>53686</v>
      </c>
      <c r="G65" s="41"/>
      <c r="H65" s="41"/>
      <c r="I65" s="41"/>
      <c r="J65" s="41"/>
      <c r="K65" s="41"/>
      <c r="L65" s="41"/>
      <c r="M65" s="30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30"/>
      <c r="AA65" s="41"/>
      <c r="AB65" s="41"/>
      <c r="AC65" s="41"/>
      <c r="AD65" s="41"/>
      <c r="AE65" s="41"/>
      <c r="AF65" s="41"/>
      <c r="AG65" s="41"/>
      <c r="AH65" s="41"/>
      <c r="AI65" s="30"/>
      <c r="AJ65" s="41"/>
      <c r="AK65" s="41"/>
      <c r="AL65" s="41"/>
      <c r="AM65" s="41"/>
    </row>
    <row r="66" spans="1:39" x14ac:dyDescent="0.25">
      <c r="A66" s="38">
        <v>49</v>
      </c>
      <c r="B66" s="39" t="s">
        <v>135</v>
      </c>
      <c r="C66" s="39">
        <v>82725000</v>
      </c>
      <c r="D66" s="40" t="s">
        <v>136</v>
      </c>
      <c r="E66" s="30"/>
      <c r="F66" s="41">
        <v>50887</v>
      </c>
      <c r="G66" s="41"/>
      <c r="H66" s="41"/>
      <c r="I66" s="41"/>
      <c r="J66" s="41"/>
      <c r="K66" s="41"/>
      <c r="L66" s="41"/>
      <c r="M66" s="30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30"/>
      <c r="AA66" s="41"/>
      <c r="AB66" s="41"/>
      <c r="AC66" s="41"/>
      <c r="AD66" s="41"/>
      <c r="AE66" s="41"/>
      <c r="AF66" s="41"/>
      <c r="AG66" s="41"/>
      <c r="AH66" s="41"/>
      <c r="AI66" s="30"/>
      <c r="AJ66" s="41"/>
      <c r="AK66" s="41"/>
      <c r="AL66" s="41"/>
      <c r="AM66" s="41"/>
    </row>
    <row r="67" spans="1:39" x14ac:dyDescent="0.25">
      <c r="A67" s="38">
        <v>50</v>
      </c>
      <c r="B67" s="39" t="s">
        <v>137</v>
      </c>
      <c r="C67" s="39">
        <v>82715000</v>
      </c>
      <c r="D67" s="40" t="s">
        <v>138</v>
      </c>
      <c r="E67" s="30"/>
      <c r="F67" s="41">
        <v>59275</v>
      </c>
      <c r="G67" s="41"/>
      <c r="H67" s="41"/>
      <c r="I67" s="41"/>
      <c r="J67" s="41"/>
      <c r="K67" s="41"/>
      <c r="L67" s="41"/>
      <c r="M67" s="30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30"/>
      <c r="AA67" s="41"/>
      <c r="AB67" s="41"/>
      <c r="AC67" s="41"/>
      <c r="AD67" s="41"/>
      <c r="AE67" s="41"/>
      <c r="AF67" s="41"/>
      <c r="AG67" s="41"/>
      <c r="AH67" s="41"/>
      <c r="AI67" s="30"/>
      <c r="AJ67" s="41"/>
      <c r="AK67" s="41"/>
      <c r="AL67" s="41"/>
      <c r="AM67" s="41"/>
    </row>
    <row r="68" spans="1:39" x14ac:dyDescent="0.25">
      <c r="A68" s="38">
        <v>51</v>
      </c>
      <c r="B68" s="39" t="s">
        <v>139</v>
      </c>
      <c r="C68" s="39">
        <v>82738000</v>
      </c>
      <c r="D68" s="40" t="s">
        <v>140</v>
      </c>
      <c r="E68" s="30"/>
      <c r="F68" s="41">
        <v>10700</v>
      </c>
      <c r="G68" s="41"/>
      <c r="H68" s="41"/>
      <c r="I68" s="41"/>
      <c r="J68" s="41"/>
      <c r="K68" s="41"/>
      <c r="L68" s="41"/>
      <c r="M68" s="30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30"/>
      <c r="AA68" s="41"/>
      <c r="AB68" s="41"/>
      <c r="AC68" s="41"/>
      <c r="AD68" s="41"/>
      <c r="AE68" s="41"/>
      <c r="AF68" s="41"/>
      <c r="AG68" s="41"/>
      <c r="AH68" s="41"/>
      <c r="AI68" s="30"/>
      <c r="AJ68" s="41"/>
      <c r="AK68" s="41"/>
      <c r="AL68" s="41"/>
      <c r="AM68" s="41"/>
    </row>
    <row r="69" spans="1:39" x14ac:dyDescent="0.25">
      <c r="A69" s="38">
        <v>52</v>
      </c>
      <c r="B69" s="39" t="s">
        <v>141</v>
      </c>
      <c r="C69" s="39">
        <v>82708000</v>
      </c>
      <c r="D69" s="40" t="s">
        <v>142</v>
      </c>
      <c r="E69" s="30"/>
      <c r="F69" s="41">
        <v>32673</v>
      </c>
      <c r="G69" s="41"/>
      <c r="H69" s="41"/>
      <c r="I69" s="41"/>
      <c r="J69" s="41"/>
      <c r="K69" s="41"/>
      <c r="L69" s="41"/>
      <c r="M69" s="30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30"/>
      <c r="AA69" s="41"/>
      <c r="AB69" s="41"/>
      <c r="AC69" s="41"/>
      <c r="AD69" s="41"/>
      <c r="AE69" s="41"/>
      <c r="AF69" s="41"/>
      <c r="AG69" s="41"/>
      <c r="AH69" s="41"/>
      <c r="AI69" s="30"/>
      <c r="AJ69" s="41"/>
      <c r="AK69" s="41"/>
      <c r="AL69" s="41"/>
      <c r="AM69" s="41"/>
    </row>
    <row r="72" spans="1:39" x14ac:dyDescent="0.25">
      <c r="A72" s="49"/>
      <c r="B72" s="49"/>
      <c r="C72" s="49"/>
    </row>
    <row r="73" spans="1:39" x14ac:dyDescent="0.25">
      <c r="A73" s="49"/>
      <c r="B73" s="49"/>
      <c r="C73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Исламудин Магомедов</dc:creator>
  <cp:lastModifiedBy>Исламудин Магомедов</cp:lastModifiedBy>
  <dcterms:created xsi:type="dcterms:W3CDTF">2025-12-24T06:44:25Z</dcterms:created>
  <dcterms:modified xsi:type="dcterms:W3CDTF">2025-12-24T06:48:49Z</dcterms:modified>
</cp:coreProperties>
</file>