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OBMEN\COMMON\__OФКВ_\Эльбрус\"/>
    </mc:Choice>
  </mc:AlternateContent>
  <bookViews>
    <workbookView xWindow="0" yWindow="0" windowWidth="28800" windowHeight="12345" firstSheet="1" activeTab="1"/>
  </bookViews>
  <sheets>
    <sheet name="ГРБС выходная форма" sheetId="4" r:id="rId1"/>
    <sheet name="ГРБС выходная форма на экран" sheetId="62" r:id="rId2"/>
  </sheets>
  <externalReferences>
    <externalReference r:id="rId3"/>
  </externalReferences>
  <definedNames>
    <definedName name="_xlnm._FilterDatabase" localSheetId="0" hidden="1">'ГРБС выходная форма'!$A$7:$AL$504</definedName>
    <definedName name="_xlnm.Print_Titles" localSheetId="0">'ГРБС выходная форма'!$4:$5</definedName>
    <definedName name="_xlnm.Print_Titles" localSheetId="1">'ГРБС выходная форма на экран'!$2:$3</definedName>
    <definedName name="_xlnm.Print_Area" localSheetId="0">'ГРБС выходная форма'!$A$1:$AH$506</definedName>
    <definedName name="_xlnm.Print_Area" localSheetId="1">'ГРБС выходная форма на экран'!$A$1:$G$343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5" i="4" l="1"/>
  <c r="AC57" i="4"/>
  <c r="AC56" i="4"/>
  <c r="AA22" i="4" l="1"/>
  <c r="AF11" i="4"/>
  <c r="AE11" i="4"/>
  <c r="AC11" i="4"/>
  <c r="AB11" i="4"/>
  <c r="W11" i="4"/>
  <c r="J11" i="4"/>
  <c r="K11" i="4"/>
  <c r="AF122" i="4"/>
  <c r="AE122" i="4" s="1"/>
  <c r="H11" i="4" l="1"/>
  <c r="N493" i="4" l="1"/>
  <c r="N492" i="4"/>
  <c r="H75" i="4" l="1"/>
  <c r="L338" i="4"/>
  <c r="H338" i="4"/>
  <c r="H21" i="4"/>
  <c r="AD340" i="4"/>
  <c r="AF102" i="4"/>
  <c r="AE102" i="4" s="1"/>
  <c r="AD137" i="4"/>
  <c r="AD136" i="4"/>
  <c r="AD135" i="4"/>
  <c r="AD134" i="4"/>
  <c r="AD133" i="4"/>
  <c r="AD132" i="4"/>
  <c r="AD131" i="4"/>
  <c r="AD130" i="4"/>
  <c r="AD129" i="4"/>
  <c r="AD127" i="4"/>
  <c r="AD126" i="4"/>
  <c r="AD125" i="4"/>
  <c r="AD124" i="4"/>
  <c r="AD123" i="4"/>
  <c r="AD121" i="4"/>
  <c r="AD120" i="4"/>
  <c r="AD119" i="4"/>
  <c r="AD118" i="4"/>
  <c r="AD117" i="4"/>
  <c r="AD116" i="4"/>
  <c r="AD115" i="4"/>
  <c r="AD114" i="4"/>
  <c r="AD113" i="4"/>
  <c r="AD112" i="4"/>
  <c r="AD111" i="4"/>
  <c r="AD110" i="4"/>
  <c r="AD109" i="4"/>
  <c r="AD108" i="4"/>
  <c r="AD107" i="4"/>
  <c r="AD106" i="4"/>
  <c r="AD105" i="4"/>
  <c r="AD104" i="4"/>
  <c r="AD103" i="4"/>
  <c r="AD101" i="4"/>
  <c r="AA102" i="4"/>
  <c r="AA103" i="4"/>
  <c r="AA104" i="4"/>
  <c r="AA105" i="4"/>
  <c r="AA106" i="4"/>
  <c r="AA107" i="4"/>
  <c r="AA108" i="4"/>
  <c r="AA109" i="4"/>
  <c r="AA110" i="4"/>
  <c r="AA111" i="4"/>
  <c r="AA112" i="4"/>
  <c r="AA113" i="4"/>
  <c r="AA114" i="4"/>
  <c r="AA115" i="4"/>
  <c r="AA116" i="4"/>
  <c r="AA117" i="4"/>
  <c r="AA118" i="4"/>
  <c r="AA119" i="4"/>
  <c r="AA120" i="4"/>
  <c r="AA121" i="4"/>
  <c r="AA122" i="4"/>
  <c r="AA123" i="4"/>
  <c r="AA124" i="4"/>
  <c r="AA125" i="4"/>
  <c r="AA126" i="4"/>
  <c r="AA127" i="4"/>
  <c r="AA128" i="4"/>
  <c r="AA129" i="4"/>
  <c r="AA130" i="4"/>
  <c r="AA131" i="4"/>
  <c r="AA132" i="4"/>
  <c r="AA133" i="4"/>
  <c r="AA134" i="4"/>
  <c r="AA135" i="4"/>
  <c r="AA136" i="4"/>
  <c r="AA137" i="4"/>
  <c r="AA101" i="4"/>
  <c r="I73" i="4" l="1"/>
  <c r="I74" i="4"/>
  <c r="S74" i="4" l="1"/>
  <c r="S73" i="4"/>
  <c r="AD500" i="4" l="1"/>
  <c r="AA500" i="4"/>
  <c r="AD499" i="4"/>
  <c r="AA499" i="4"/>
  <c r="AD497" i="4"/>
  <c r="AA497" i="4"/>
  <c r="AD496" i="4"/>
  <c r="AA496" i="4"/>
  <c r="AD493" i="4"/>
  <c r="AA493" i="4"/>
  <c r="AD492" i="4"/>
  <c r="AA492" i="4"/>
  <c r="AD489" i="4"/>
  <c r="AA489" i="4"/>
  <c r="AD486" i="4"/>
  <c r="AA486" i="4"/>
  <c r="AG483" i="4"/>
  <c r="AD483" i="4"/>
  <c r="AA483" i="4"/>
  <c r="AG482" i="4"/>
  <c r="AD482" i="4"/>
  <c r="AA482" i="4"/>
  <c r="AD480" i="4"/>
  <c r="AA480" i="4"/>
  <c r="AD479" i="4"/>
  <c r="AA479" i="4"/>
  <c r="AD476" i="4"/>
  <c r="AA476" i="4"/>
  <c r="P468" i="4"/>
  <c r="J23" i="4"/>
  <c r="J45" i="4"/>
  <c r="L301" i="4"/>
  <c r="L287" i="4" s="1"/>
  <c r="P60" i="4"/>
  <c r="I152" i="4"/>
  <c r="I153" i="4"/>
  <c r="I154" i="4"/>
  <c r="I155" i="4"/>
  <c r="I156" i="4"/>
  <c r="I157" i="4"/>
  <c r="I158" i="4"/>
  <c r="I159" i="4"/>
  <c r="I160" i="4"/>
  <c r="I161" i="4"/>
  <c r="I162" i="4"/>
  <c r="I163" i="4"/>
  <c r="I164" i="4"/>
  <c r="I165" i="4"/>
  <c r="I166" i="4"/>
  <c r="I167" i="4"/>
  <c r="I168" i="4"/>
  <c r="I169" i="4"/>
  <c r="I170" i="4"/>
  <c r="I15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01" i="4"/>
  <c r="I27" i="4"/>
  <c r="I28" i="4"/>
  <c r="I29" i="4"/>
  <c r="I30" i="4"/>
  <c r="I31" i="4"/>
  <c r="I32" i="4"/>
  <c r="I33" i="4"/>
  <c r="I34" i="4"/>
  <c r="I35" i="4"/>
  <c r="I36" i="4"/>
  <c r="I37" i="4"/>
  <c r="I38" i="4"/>
  <c r="I39" i="4"/>
  <c r="I40" i="4"/>
  <c r="I41" i="4"/>
  <c r="I42" i="4"/>
  <c r="I43" i="4"/>
  <c r="I44" i="4"/>
  <c r="I26" i="4"/>
  <c r="AF418" i="4"/>
  <c r="AE418" i="4"/>
  <c r="AC418" i="4"/>
  <c r="AB418" i="4"/>
  <c r="W418" i="4"/>
  <c r="P418" i="4"/>
  <c r="L418" i="4"/>
  <c r="J418" i="4"/>
  <c r="AF422" i="4"/>
  <c r="AF415" i="4" s="1"/>
  <c r="AE422" i="4"/>
  <c r="AE415" i="4" s="1"/>
  <c r="AC422" i="4"/>
  <c r="AC415" i="4" s="1"/>
  <c r="AB422" i="4"/>
  <c r="AB415" i="4" s="1"/>
  <c r="W422" i="4"/>
  <c r="W415" i="4" s="1"/>
  <c r="P422" i="4"/>
  <c r="P415" i="4" s="1"/>
  <c r="J422" i="4"/>
  <c r="J415" i="4" s="1"/>
  <c r="K422" i="4"/>
  <c r="K415" i="4" s="1"/>
  <c r="L422" i="4"/>
  <c r="L415" i="4" s="1"/>
  <c r="H422" i="4"/>
  <c r="H415" i="4" s="1"/>
  <c r="H418" i="4"/>
  <c r="L416" i="4" l="1"/>
  <c r="AC416" i="4"/>
  <c r="AE416" i="4"/>
  <c r="W416" i="4"/>
  <c r="AF416" i="4"/>
  <c r="P416" i="4"/>
  <c r="H416" i="4"/>
  <c r="J416" i="4"/>
  <c r="AB416" i="4"/>
  <c r="W485" i="4" l="1"/>
  <c r="W484" i="4" s="1"/>
  <c r="AF485" i="4"/>
  <c r="AF484" i="4" s="1"/>
  <c r="AE485" i="4"/>
  <c r="AE484" i="4" s="1"/>
  <c r="AD485" i="4"/>
  <c r="AD484" i="4" s="1"/>
  <c r="AC485" i="4"/>
  <c r="AC484" i="4" s="1"/>
  <c r="AB485" i="4"/>
  <c r="AB484" i="4" s="1"/>
  <c r="AA485" i="4"/>
  <c r="AA484" i="4" s="1"/>
  <c r="S485" i="4"/>
  <c r="S484" i="4" s="1"/>
  <c r="P485" i="4"/>
  <c r="P484" i="4" s="1"/>
  <c r="S475" i="4"/>
  <c r="S474" i="4" s="1"/>
  <c r="L475" i="4"/>
  <c r="L474" i="4" s="1"/>
  <c r="P475" i="4"/>
  <c r="P474" i="4" s="1"/>
  <c r="L498" i="4"/>
  <c r="L495" i="4"/>
  <c r="L491" i="4"/>
  <c r="L490" i="4" s="1"/>
  <c r="L488" i="4"/>
  <c r="L487" i="4" s="1"/>
  <c r="L485" i="4"/>
  <c r="L484" i="4" s="1"/>
  <c r="L481" i="4"/>
  <c r="L478" i="4"/>
  <c r="S488" i="4"/>
  <c r="S487" i="4" s="1"/>
  <c r="AF481" i="4"/>
  <c r="AE481" i="4"/>
  <c r="AD481" i="4"/>
  <c r="AC481" i="4"/>
  <c r="AB481" i="4"/>
  <c r="AA481" i="4"/>
  <c r="W481" i="4"/>
  <c r="S481" i="4"/>
  <c r="P481" i="4"/>
  <c r="K481" i="4"/>
  <c r="J481" i="4"/>
  <c r="I481" i="4"/>
  <c r="H481" i="4"/>
  <c r="AF475" i="4"/>
  <c r="AF474" i="4" s="1"/>
  <c r="AE475" i="4"/>
  <c r="AE474" i="4" s="1"/>
  <c r="AD475" i="4"/>
  <c r="AD474" i="4" s="1"/>
  <c r="AC475" i="4"/>
  <c r="AC474" i="4" s="1"/>
  <c r="AB475" i="4"/>
  <c r="AB474" i="4" s="1"/>
  <c r="AA475" i="4"/>
  <c r="AA474" i="4" s="1"/>
  <c r="W475" i="4"/>
  <c r="W474" i="4" s="1"/>
  <c r="K475" i="4"/>
  <c r="K474" i="4" s="1"/>
  <c r="J475" i="4"/>
  <c r="J474" i="4" s="1"/>
  <c r="H475" i="4"/>
  <c r="AF478" i="4"/>
  <c r="AE478" i="4"/>
  <c r="AD478" i="4"/>
  <c r="AC478" i="4"/>
  <c r="AB478" i="4"/>
  <c r="AA478" i="4"/>
  <c r="W478" i="4"/>
  <c r="S478" i="4"/>
  <c r="P478" i="4"/>
  <c r="K478" i="4"/>
  <c r="J478" i="4"/>
  <c r="H478" i="4"/>
  <c r="K485" i="4"/>
  <c r="K484" i="4" s="1"/>
  <c r="J485" i="4"/>
  <c r="J484" i="4" s="1"/>
  <c r="H485" i="4"/>
  <c r="H484" i="4" s="1"/>
  <c r="AF488" i="4"/>
  <c r="AF487" i="4" s="1"/>
  <c r="AE488" i="4"/>
  <c r="AE487" i="4" s="1"/>
  <c r="AD488" i="4"/>
  <c r="AD487" i="4" s="1"/>
  <c r="AC488" i="4"/>
  <c r="AC487" i="4" s="1"/>
  <c r="AB488" i="4"/>
  <c r="AB487" i="4" s="1"/>
  <c r="AA488" i="4"/>
  <c r="AA487" i="4" s="1"/>
  <c r="W488" i="4"/>
  <c r="W487" i="4" s="1"/>
  <c r="P488" i="4"/>
  <c r="P487" i="4" s="1"/>
  <c r="J488" i="4"/>
  <c r="K488" i="4"/>
  <c r="K487" i="4" s="1"/>
  <c r="H488" i="4"/>
  <c r="H487" i="4" s="1"/>
  <c r="AF491" i="4"/>
  <c r="AF490" i="4" s="1"/>
  <c r="AE491" i="4"/>
  <c r="AE490" i="4" s="1"/>
  <c r="AD491" i="4"/>
  <c r="AD490" i="4" s="1"/>
  <c r="AC491" i="4"/>
  <c r="AC490" i="4" s="1"/>
  <c r="AB491" i="4"/>
  <c r="AB490" i="4" s="1"/>
  <c r="AA491" i="4"/>
  <c r="AA490" i="4" s="1"/>
  <c r="W491" i="4"/>
  <c r="W490" i="4" s="1"/>
  <c r="S491" i="4"/>
  <c r="S490" i="4" s="1"/>
  <c r="P491" i="4"/>
  <c r="P490" i="4" s="1"/>
  <c r="K491" i="4"/>
  <c r="K490" i="4" s="1"/>
  <c r="J491" i="4"/>
  <c r="J490" i="4" s="1"/>
  <c r="H491" i="4"/>
  <c r="H490" i="4" s="1"/>
  <c r="AF498" i="4"/>
  <c r="AE498" i="4"/>
  <c r="AD498" i="4"/>
  <c r="AC498" i="4"/>
  <c r="AB498" i="4"/>
  <c r="AA498" i="4"/>
  <c r="W498" i="4"/>
  <c r="S498" i="4"/>
  <c r="P498" i="4"/>
  <c r="AF495" i="4"/>
  <c r="AE495" i="4"/>
  <c r="AD495" i="4"/>
  <c r="AC495" i="4"/>
  <c r="AB495" i="4"/>
  <c r="AA495" i="4"/>
  <c r="W495" i="4"/>
  <c r="P495" i="4"/>
  <c r="S495" i="4"/>
  <c r="K495" i="4"/>
  <c r="J495" i="4"/>
  <c r="H495" i="4"/>
  <c r="J498" i="4"/>
  <c r="K498" i="4"/>
  <c r="K494" i="4" s="1"/>
  <c r="H498" i="4"/>
  <c r="I499" i="4"/>
  <c r="I497" i="4"/>
  <c r="I489" i="4"/>
  <c r="I479" i="4"/>
  <c r="I480" i="4"/>
  <c r="I476" i="4"/>
  <c r="I486" i="4"/>
  <c r="I496" i="4"/>
  <c r="I492" i="4"/>
  <c r="I500" i="4"/>
  <c r="I493" i="4"/>
  <c r="AA494" i="4" l="1"/>
  <c r="AE494" i="4"/>
  <c r="K477" i="4"/>
  <c r="K471" i="4" s="1"/>
  <c r="AA477" i="4"/>
  <c r="AA471" i="4" s="1"/>
  <c r="AE477" i="4"/>
  <c r="H473" i="4"/>
  <c r="AG479" i="4"/>
  <c r="AG493" i="4"/>
  <c r="AG480" i="4"/>
  <c r="AG500" i="4"/>
  <c r="AG476" i="4"/>
  <c r="AG497" i="4"/>
  <c r="H472" i="4"/>
  <c r="H477" i="4"/>
  <c r="P477" i="4"/>
  <c r="L494" i="4"/>
  <c r="L477" i="4"/>
  <c r="H494" i="4"/>
  <c r="S494" i="4"/>
  <c r="I488" i="4"/>
  <c r="AG489" i="4"/>
  <c r="I491" i="4"/>
  <c r="AG492" i="4"/>
  <c r="I498" i="4"/>
  <c r="AG499" i="4"/>
  <c r="I485" i="4"/>
  <c r="AG486" i="4"/>
  <c r="I475" i="4"/>
  <c r="I495" i="4"/>
  <c r="AG496" i="4"/>
  <c r="AB494" i="4"/>
  <c r="AF494" i="4"/>
  <c r="W494" i="4"/>
  <c r="S473" i="4"/>
  <c r="AB477" i="4"/>
  <c r="AB471" i="4" s="1"/>
  <c r="AF472" i="4"/>
  <c r="AD494" i="4"/>
  <c r="I478" i="4"/>
  <c r="AD473" i="4"/>
  <c r="S477" i="4"/>
  <c r="AC477" i="4"/>
  <c r="H474" i="4"/>
  <c r="AB472" i="4"/>
  <c r="K473" i="4"/>
  <c r="AA473" i="4"/>
  <c r="AE473" i="4"/>
  <c r="W473" i="4"/>
  <c r="AC494" i="4"/>
  <c r="J477" i="4"/>
  <c r="W477" i="4"/>
  <c r="AD477" i="4"/>
  <c r="AC472" i="4"/>
  <c r="P473" i="4"/>
  <c r="AB473" i="4"/>
  <c r="AF473" i="4"/>
  <c r="AF477" i="4"/>
  <c r="AC473" i="4"/>
  <c r="L473" i="4"/>
  <c r="AA472" i="4"/>
  <c r="L472" i="4"/>
  <c r="J472" i="4"/>
  <c r="S472" i="4"/>
  <c r="AE472" i="4"/>
  <c r="P472" i="4"/>
  <c r="J473" i="4"/>
  <c r="K472" i="4"/>
  <c r="W472" i="4"/>
  <c r="AD472" i="4"/>
  <c r="P494" i="4"/>
  <c r="J494" i="4"/>
  <c r="J487" i="4"/>
  <c r="AE471" i="4" l="1"/>
  <c r="W471" i="4"/>
  <c r="H471" i="4"/>
  <c r="I484" i="4"/>
  <c r="I490" i="4"/>
  <c r="I474" i="4"/>
  <c r="I487" i="4"/>
  <c r="I477" i="4"/>
  <c r="P471" i="4"/>
  <c r="L471" i="4"/>
  <c r="S471" i="4"/>
  <c r="AF471" i="4"/>
  <c r="AC471" i="4"/>
  <c r="I494" i="4"/>
  <c r="I473" i="4"/>
  <c r="AD471" i="4"/>
  <c r="I472" i="4"/>
  <c r="J471" i="4"/>
  <c r="I471" i="4" l="1"/>
  <c r="AD421" i="4"/>
  <c r="AD420" i="4"/>
  <c r="AD419" i="4"/>
  <c r="AA420" i="4"/>
  <c r="AA421" i="4"/>
  <c r="AA419" i="4"/>
  <c r="AD470" i="4"/>
  <c r="AD468" i="4" s="1"/>
  <c r="AF468" i="4"/>
  <c r="AE468" i="4"/>
  <c r="AD467" i="4"/>
  <c r="AD466" i="4"/>
  <c r="AD465" i="4"/>
  <c r="AF463" i="4"/>
  <c r="AE463" i="4"/>
  <c r="AD462" i="4"/>
  <c r="AD461" i="4"/>
  <c r="AD460" i="4"/>
  <c r="AD459" i="4"/>
  <c r="AD458" i="4"/>
  <c r="AD457" i="4"/>
  <c r="AD456" i="4"/>
  <c r="AD455" i="4"/>
  <c r="AD454" i="4"/>
  <c r="AD453" i="4"/>
  <c r="AF451" i="4"/>
  <c r="AE451" i="4"/>
  <c r="AD450" i="4"/>
  <c r="AF448" i="4"/>
  <c r="AE448" i="4"/>
  <c r="AD447" i="4"/>
  <c r="AD445" i="4" s="1"/>
  <c r="AF445" i="4"/>
  <c r="AE445" i="4"/>
  <c r="AD444" i="4"/>
  <c r="AD442" i="4" s="1"/>
  <c r="AF442" i="4"/>
  <c r="AE442" i="4"/>
  <c r="AD441" i="4"/>
  <c r="AD440" i="4"/>
  <c r="AF438" i="4"/>
  <c r="AE438" i="4"/>
  <c r="AD433" i="4"/>
  <c r="AD431" i="4" s="1"/>
  <c r="AF431" i="4"/>
  <c r="AE431" i="4"/>
  <c r="AD430" i="4"/>
  <c r="AD429" i="4"/>
  <c r="AF427" i="4"/>
  <c r="AE427" i="4"/>
  <c r="AD426" i="4"/>
  <c r="AD424" i="4" s="1"/>
  <c r="AF424" i="4"/>
  <c r="AE424" i="4"/>
  <c r="AD423" i="4"/>
  <c r="AD422" i="4" s="1"/>
  <c r="AD415" i="4" s="1"/>
  <c r="AD411" i="4"/>
  <c r="AD410" i="4"/>
  <c r="AD409" i="4"/>
  <c r="AD408" i="4"/>
  <c r="AD407" i="4"/>
  <c r="AD406" i="4"/>
  <c r="AD405" i="4"/>
  <c r="AD404" i="4"/>
  <c r="AD403" i="4"/>
  <c r="AD402" i="4"/>
  <c r="AD401" i="4"/>
  <c r="AD400" i="4"/>
  <c r="AD399" i="4"/>
  <c r="AD398" i="4"/>
  <c r="AD397" i="4"/>
  <c r="AD396" i="4"/>
  <c r="AD395" i="4"/>
  <c r="AF394" i="4"/>
  <c r="AF376" i="4" s="1"/>
  <c r="AE394" i="4"/>
  <c r="AE376" i="4" s="1"/>
  <c r="AD393" i="4"/>
  <c r="AD392" i="4"/>
  <c r="AD391" i="4"/>
  <c r="AD390" i="4"/>
  <c r="AD389" i="4"/>
  <c r="AD388" i="4"/>
  <c r="AD387" i="4"/>
  <c r="AD386" i="4"/>
  <c r="AD385" i="4"/>
  <c r="AD384" i="4"/>
  <c r="AD383" i="4"/>
  <c r="AD382" i="4"/>
  <c r="AD381" i="4"/>
  <c r="AD380" i="4"/>
  <c r="AF379" i="4"/>
  <c r="AF377" i="4" s="1"/>
  <c r="AF373" i="4" s="1"/>
  <c r="AE379" i="4"/>
  <c r="AE377" i="4" s="1"/>
  <c r="AE373" i="4" s="1"/>
  <c r="AD372" i="4"/>
  <c r="AD371" i="4"/>
  <c r="AD370" i="4"/>
  <c r="AD369" i="4"/>
  <c r="AD368" i="4"/>
  <c r="AD367" i="4"/>
  <c r="AD366" i="4"/>
  <c r="AF365" i="4"/>
  <c r="AF355" i="4" s="1"/>
  <c r="AE365" i="4"/>
  <c r="AE355" i="4" s="1"/>
  <c r="AD364" i="4"/>
  <c r="AD363" i="4"/>
  <c r="AD362" i="4"/>
  <c r="AD361" i="4"/>
  <c r="AD360" i="4"/>
  <c r="AF359" i="4"/>
  <c r="AF354" i="4" s="1"/>
  <c r="AE359" i="4"/>
  <c r="AD351" i="4"/>
  <c r="AD350" i="4" s="1"/>
  <c r="AF350" i="4"/>
  <c r="AF347" i="4" s="1"/>
  <c r="AE350" i="4"/>
  <c r="AE348" i="4" s="1"/>
  <c r="AE345" i="4" s="1"/>
  <c r="AD343" i="4"/>
  <c r="AD342" i="4"/>
  <c r="AD341" i="4"/>
  <c r="AD339" i="4"/>
  <c r="AF338" i="4"/>
  <c r="AE338" i="4"/>
  <c r="AD337" i="4"/>
  <c r="AD336" i="4"/>
  <c r="AD335" i="4"/>
  <c r="AF334" i="4"/>
  <c r="AE334" i="4"/>
  <c r="AD331" i="4"/>
  <c r="AD330" i="4"/>
  <c r="AD329" i="4"/>
  <c r="AD328" i="4"/>
  <c r="AD327" i="4"/>
  <c r="AD326" i="4"/>
  <c r="AD325" i="4"/>
  <c r="AD324" i="4"/>
  <c r="AD323" i="4"/>
  <c r="AD322" i="4"/>
  <c r="AD321" i="4"/>
  <c r="AD320" i="4"/>
  <c r="AD319" i="4"/>
  <c r="AD318" i="4"/>
  <c r="AD317" i="4"/>
  <c r="AD316" i="4"/>
  <c r="AD315" i="4"/>
  <c r="AD314" i="4"/>
  <c r="AD313" i="4"/>
  <c r="AD312" i="4"/>
  <c r="AD311" i="4"/>
  <c r="AD310" i="4"/>
  <c r="AD309" i="4"/>
  <c r="AD308" i="4"/>
  <c r="AD307" i="4"/>
  <c r="AD306" i="4"/>
  <c r="AD305" i="4"/>
  <c r="AD304" i="4"/>
  <c r="AD303" i="4"/>
  <c r="AD302" i="4"/>
  <c r="AD301" i="4"/>
  <c r="AD300" i="4"/>
  <c r="AD299" i="4"/>
  <c r="AD298" i="4"/>
  <c r="AD297" i="4"/>
  <c r="AD296" i="4"/>
  <c r="AD295" i="4"/>
  <c r="AD294" i="4"/>
  <c r="AD293" i="4"/>
  <c r="AD292" i="4"/>
  <c r="AD291" i="4"/>
  <c r="AD290" i="4"/>
  <c r="AD289" i="4"/>
  <c r="AD288" i="4"/>
  <c r="AF287" i="4"/>
  <c r="AE287" i="4"/>
  <c r="AD286" i="4"/>
  <c r="AD285" i="4"/>
  <c r="AD284" i="4"/>
  <c r="AD283" i="4"/>
  <c r="AD282" i="4"/>
  <c r="AD281" i="4"/>
  <c r="AD280" i="4"/>
  <c r="AD279" i="4"/>
  <c r="AD278" i="4"/>
  <c r="AD277" i="4"/>
  <c r="AD276" i="4"/>
  <c r="AD275" i="4"/>
  <c r="AD274" i="4"/>
  <c r="AD273" i="4"/>
  <c r="AD272" i="4"/>
  <c r="AD271" i="4"/>
  <c r="AD270" i="4"/>
  <c r="AD269" i="4"/>
  <c r="AD268" i="4"/>
  <c r="AD267" i="4"/>
  <c r="AD266" i="4"/>
  <c r="AD265" i="4"/>
  <c r="AD264" i="4"/>
  <c r="AD263" i="4"/>
  <c r="AD262" i="4"/>
  <c r="AD261" i="4"/>
  <c r="AD260" i="4"/>
  <c r="AD259" i="4"/>
  <c r="AD258" i="4"/>
  <c r="AD257" i="4"/>
  <c r="AD256" i="4"/>
  <c r="AD255" i="4"/>
  <c r="AD254" i="4"/>
  <c r="AD253" i="4"/>
  <c r="AD252" i="4"/>
  <c r="AD251" i="4"/>
  <c r="AD250" i="4"/>
  <c r="AD249" i="4"/>
  <c r="AD248" i="4"/>
  <c r="AD247" i="4"/>
  <c r="AD246" i="4"/>
  <c r="AD245" i="4"/>
  <c r="AD244" i="4"/>
  <c r="AD243" i="4"/>
  <c r="AD242" i="4"/>
  <c r="AD241" i="4"/>
  <c r="AD240" i="4"/>
  <c r="AD239" i="4"/>
  <c r="AD238" i="4"/>
  <c r="AD237" i="4"/>
  <c r="AD236" i="4"/>
  <c r="AD235" i="4"/>
  <c r="AD234" i="4"/>
  <c r="AD233" i="4"/>
  <c r="AD232" i="4"/>
  <c r="AD231" i="4"/>
  <c r="AD230" i="4"/>
  <c r="AD229" i="4"/>
  <c r="AF228" i="4"/>
  <c r="AF226" i="4" s="1"/>
  <c r="AE228" i="4"/>
  <c r="AE226" i="4" s="1"/>
  <c r="AD225" i="4"/>
  <c r="AD224" i="4"/>
  <c r="AD223" i="4"/>
  <c r="AF222" i="4"/>
  <c r="AF220" i="4" s="1"/>
  <c r="AE222" i="4"/>
  <c r="AE220" i="4" s="1"/>
  <c r="AD219" i="4"/>
  <c r="AD218" i="4"/>
  <c r="AF217" i="4"/>
  <c r="AF215" i="4" s="1"/>
  <c r="AE217" i="4"/>
  <c r="AE215" i="4" s="1"/>
  <c r="AD214" i="4"/>
  <c r="AD213" i="4"/>
  <c r="AD212" i="4"/>
  <c r="AD211" i="4"/>
  <c r="AF210" i="4"/>
  <c r="AE210" i="4"/>
  <c r="AD209" i="4"/>
  <c r="AD208" i="4" s="1"/>
  <c r="AF208" i="4"/>
  <c r="AE208" i="4"/>
  <c r="AD205" i="4"/>
  <c r="AD204" i="4"/>
  <c r="AD203" i="4"/>
  <c r="AD202" i="4"/>
  <c r="AD201" i="4"/>
  <c r="AD200" i="4"/>
  <c r="AD199" i="4"/>
  <c r="AD198" i="4"/>
  <c r="AD197" i="4"/>
  <c r="AD196" i="4"/>
  <c r="AF195" i="4"/>
  <c r="AE195" i="4"/>
  <c r="AD194" i="4"/>
  <c r="AD193" i="4"/>
  <c r="AD192" i="4"/>
  <c r="AD191" i="4"/>
  <c r="AD190" i="4"/>
  <c r="AD189" i="4"/>
  <c r="AD188" i="4"/>
  <c r="AD187" i="4"/>
  <c r="AD186" i="4"/>
  <c r="AF185" i="4"/>
  <c r="AE185" i="4"/>
  <c r="AD182" i="4"/>
  <c r="AD181" i="4"/>
  <c r="AD180" i="4"/>
  <c r="AD179" i="4"/>
  <c r="AD178" i="4"/>
  <c r="AD177" i="4"/>
  <c r="AD176" i="4"/>
  <c r="AD175" i="4"/>
  <c r="AD174" i="4"/>
  <c r="AD173" i="4"/>
  <c r="AD172" i="4"/>
  <c r="AF171" i="4"/>
  <c r="AE171" i="4"/>
  <c r="AD150" i="4"/>
  <c r="AD149" i="4"/>
  <c r="AD148" i="4"/>
  <c r="AD147" i="4"/>
  <c r="AD146" i="4"/>
  <c r="AD145" i="4"/>
  <c r="AD144" i="4"/>
  <c r="AD143" i="4"/>
  <c r="AD142" i="4"/>
  <c r="AD141" i="4"/>
  <c r="AD140" i="4"/>
  <c r="AD139" i="4"/>
  <c r="AD138" i="4"/>
  <c r="AD100" i="4"/>
  <c r="AD99" i="4"/>
  <c r="AD95" i="4"/>
  <c r="AD94" i="4"/>
  <c r="AD93" i="4"/>
  <c r="AD92" i="4"/>
  <c r="AD91" i="4"/>
  <c r="AD90" i="4"/>
  <c r="AD89" i="4"/>
  <c r="AD88" i="4"/>
  <c r="AD87" i="4"/>
  <c r="AD86" i="4"/>
  <c r="AD85" i="4"/>
  <c r="AD84" i="4"/>
  <c r="AD83" i="4"/>
  <c r="AD82" i="4"/>
  <c r="AD81" i="4"/>
  <c r="AD80" i="4"/>
  <c r="AD79" i="4"/>
  <c r="AD78" i="4"/>
  <c r="AD77" i="4"/>
  <c r="AD76" i="4"/>
  <c r="AF75" i="4"/>
  <c r="AE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25" i="4"/>
  <c r="AD11" i="4" s="1"/>
  <c r="AD24" i="4"/>
  <c r="AD23" i="4"/>
  <c r="AD22" i="4"/>
  <c r="AF21" i="4"/>
  <c r="AF19" i="4" s="1"/>
  <c r="AE21" i="4"/>
  <c r="AA470" i="4"/>
  <c r="AA468" i="4" s="1"/>
  <c r="AC468" i="4"/>
  <c r="AB468" i="4"/>
  <c r="AA467" i="4"/>
  <c r="AA466" i="4"/>
  <c r="AA465" i="4"/>
  <c r="AC463" i="4"/>
  <c r="AB463" i="4"/>
  <c r="AA462" i="4"/>
  <c r="AA461" i="4"/>
  <c r="AA460" i="4"/>
  <c r="AA459" i="4"/>
  <c r="AA458" i="4"/>
  <c r="AA457" i="4"/>
  <c r="AA456" i="4"/>
  <c r="AA455" i="4"/>
  <c r="AA454" i="4"/>
  <c r="AA453" i="4"/>
  <c r="AC451" i="4"/>
  <c r="AB451" i="4"/>
  <c r="AA450" i="4"/>
  <c r="AC448" i="4"/>
  <c r="AB448" i="4"/>
  <c r="AA447" i="4"/>
  <c r="AA445" i="4" s="1"/>
  <c r="AC445" i="4"/>
  <c r="AB445" i="4"/>
  <c r="AA444" i="4"/>
  <c r="AA442" i="4" s="1"/>
  <c r="AC442" i="4"/>
  <c r="AB442" i="4"/>
  <c r="AA441" i="4"/>
  <c r="AA440" i="4"/>
  <c r="AC438" i="4"/>
  <c r="AB438" i="4"/>
  <c r="AA433" i="4"/>
  <c r="AA431" i="4" s="1"/>
  <c r="AC431" i="4"/>
  <c r="AB431" i="4"/>
  <c r="AA430" i="4"/>
  <c r="AA429" i="4"/>
  <c r="AC427" i="4"/>
  <c r="AB427" i="4"/>
  <c r="AA426" i="4"/>
  <c r="AA424" i="4" s="1"/>
  <c r="AC424" i="4"/>
  <c r="AB424" i="4"/>
  <c r="AA423" i="4"/>
  <c r="AA422" i="4" s="1"/>
  <c r="AA415" i="4" s="1"/>
  <c r="AA411" i="4"/>
  <c r="AA410" i="4"/>
  <c r="AA409" i="4"/>
  <c r="AA408" i="4"/>
  <c r="AA407" i="4"/>
  <c r="AA406" i="4"/>
  <c r="AA405" i="4"/>
  <c r="AA404" i="4"/>
  <c r="AA403" i="4"/>
  <c r="AA402" i="4"/>
  <c r="AA401" i="4"/>
  <c r="AA400" i="4"/>
  <c r="AA399" i="4"/>
  <c r="AA398" i="4"/>
  <c r="AA397" i="4"/>
  <c r="AA396" i="4"/>
  <c r="AA395" i="4"/>
  <c r="AC394" i="4"/>
  <c r="AC376" i="4" s="1"/>
  <c r="AB394" i="4"/>
  <c r="AB376" i="4" s="1"/>
  <c r="AA393" i="4"/>
  <c r="AA392" i="4"/>
  <c r="AA391" i="4"/>
  <c r="AA390" i="4"/>
  <c r="AA389" i="4"/>
  <c r="AA388" i="4"/>
  <c r="AA387" i="4"/>
  <c r="AA386" i="4"/>
  <c r="AA385" i="4"/>
  <c r="AA384" i="4"/>
  <c r="AA383" i="4"/>
  <c r="AA382" i="4"/>
  <c r="AA381" i="4"/>
  <c r="AA380" i="4"/>
  <c r="AC379" i="4"/>
  <c r="AB379" i="4"/>
  <c r="AB377" i="4" s="1"/>
  <c r="AB373" i="4" s="1"/>
  <c r="AA372" i="4"/>
  <c r="AA371" i="4"/>
  <c r="AA370" i="4"/>
  <c r="AA369" i="4"/>
  <c r="AA368" i="4"/>
  <c r="AA367" i="4"/>
  <c r="AA366" i="4"/>
  <c r="AC365" i="4"/>
  <c r="AC355" i="4" s="1"/>
  <c r="AB365" i="4"/>
  <c r="AB355" i="4" s="1"/>
  <c r="AA364" i="4"/>
  <c r="AA363" i="4"/>
  <c r="AA362" i="4"/>
  <c r="AA361" i="4"/>
  <c r="AA360" i="4"/>
  <c r="AC359" i="4"/>
  <c r="AB359" i="4"/>
  <c r="AA351" i="4"/>
  <c r="AA350" i="4" s="1"/>
  <c r="AC350" i="4"/>
  <c r="AC347" i="4" s="1"/>
  <c r="AB350" i="4"/>
  <c r="AB348" i="4" s="1"/>
  <c r="AB345" i="4" s="1"/>
  <c r="AA343" i="4"/>
  <c r="AA342" i="4"/>
  <c r="AA341" i="4"/>
  <c r="AA340" i="4"/>
  <c r="AA339" i="4"/>
  <c r="AC338" i="4"/>
  <c r="AB338" i="4"/>
  <c r="AA337" i="4"/>
  <c r="AA336" i="4"/>
  <c r="AA335" i="4"/>
  <c r="AC334" i="4"/>
  <c r="AB334" i="4"/>
  <c r="AA331" i="4"/>
  <c r="AA330" i="4"/>
  <c r="AA329" i="4"/>
  <c r="AA328" i="4"/>
  <c r="AA327" i="4"/>
  <c r="AA326" i="4"/>
  <c r="AA325" i="4"/>
  <c r="AA324" i="4"/>
  <c r="AA323" i="4"/>
  <c r="AA322" i="4"/>
  <c r="AA321" i="4"/>
  <c r="AA320" i="4"/>
  <c r="AA319" i="4"/>
  <c r="AA318" i="4"/>
  <c r="AA317" i="4"/>
  <c r="AA316" i="4"/>
  <c r="AA315" i="4"/>
  <c r="AA314" i="4"/>
  <c r="AA313" i="4"/>
  <c r="AA312" i="4"/>
  <c r="AA311" i="4"/>
  <c r="AA310" i="4"/>
  <c r="AA309" i="4"/>
  <c r="AA308" i="4"/>
  <c r="AA307" i="4"/>
  <c r="AA306" i="4"/>
  <c r="AA305" i="4"/>
  <c r="AA304" i="4"/>
  <c r="AA303" i="4"/>
  <c r="AA302" i="4"/>
  <c r="AA301" i="4"/>
  <c r="AA300" i="4"/>
  <c r="AA299" i="4"/>
  <c r="AA298" i="4"/>
  <c r="AA297" i="4"/>
  <c r="AA296" i="4"/>
  <c r="AA295" i="4"/>
  <c r="AA294" i="4"/>
  <c r="AA293" i="4"/>
  <c r="AA292" i="4"/>
  <c r="AA291" i="4"/>
  <c r="AA290" i="4"/>
  <c r="AA289" i="4"/>
  <c r="AA288" i="4"/>
  <c r="AC287" i="4"/>
  <c r="AB287" i="4"/>
  <c r="AA286" i="4"/>
  <c r="AA285" i="4"/>
  <c r="AA284" i="4"/>
  <c r="AA283" i="4"/>
  <c r="AA282" i="4"/>
  <c r="AA281" i="4"/>
  <c r="AA280" i="4"/>
  <c r="AA279" i="4"/>
  <c r="AA278" i="4"/>
  <c r="AA277" i="4"/>
  <c r="AA276" i="4"/>
  <c r="AA275" i="4"/>
  <c r="AA274" i="4"/>
  <c r="AA273" i="4"/>
  <c r="AA272" i="4"/>
  <c r="AA271" i="4"/>
  <c r="AA270" i="4"/>
  <c r="AA269" i="4"/>
  <c r="AA268" i="4"/>
  <c r="AA267" i="4"/>
  <c r="AA266" i="4"/>
  <c r="AA265" i="4"/>
  <c r="AA264" i="4"/>
  <c r="AA263" i="4"/>
  <c r="AA262" i="4"/>
  <c r="AA261" i="4"/>
  <c r="AA260" i="4"/>
  <c r="AA259" i="4"/>
  <c r="AA258" i="4"/>
  <c r="AA257" i="4"/>
  <c r="AA256" i="4"/>
  <c r="AA255" i="4"/>
  <c r="AA254" i="4"/>
  <c r="AA253" i="4"/>
  <c r="AA252" i="4"/>
  <c r="AA251" i="4"/>
  <c r="AA250" i="4"/>
  <c r="AA249" i="4"/>
  <c r="AA248" i="4"/>
  <c r="AA247" i="4"/>
  <c r="AA246" i="4"/>
  <c r="AA245" i="4"/>
  <c r="AA244" i="4"/>
  <c r="AA243" i="4"/>
  <c r="AA242" i="4"/>
  <c r="AA241" i="4"/>
  <c r="AA240" i="4"/>
  <c r="AA239" i="4"/>
  <c r="AA238" i="4"/>
  <c r="AA237" i="4"/>
  <c r="AA236" i="4"/>
  <c r="AA235" i="4"/>
  <c r="AA234" i="4"/>
  <c r="AA233" i="4"/>
  <c r="AA232" i="4"/>
  <c r="AA231" i="4"/>
  <c r="AA230" i="4"/>
  <c r="AA229" i="4"/>
  <c r="AC228" i="4"/>
  <c r="AB228" i="4"/>
  <c r="AA225" i="4"/>
  <c r="AA224" i="4"/>
  <c r="AA223" i="4"/>
  <c r="AC222" i="4"/>
  <c r="AC220" i="4" s="1"/>
  <c r="AB222" i="4"/>
  <c r="AB220" i="4" s="1"/>
  <c r="AA219" i="4"/>
  <c r="AA218" i="4"/>
  <c r="AC217" i="4"/>
  <c r="AC215" i="4" s="1"/>
  <c r="AB217" i="4"/>
  <c r="AB215" i="4" s="1"/>
  <c r="AA214" i="4"/>
  <c r="AA213" i="4"/>
  <c r="AA212" i="4"/>
  <c r="AA211" i="4"/>
  <c r="AC210" i="4"/>
  <c r="AB210" i="4"/>
  <c r="AA209" i="4"/>
  <c r="AA208" i="4" s="1"/>
  <c r="AC208" i="4"/>
  <c r="AB208" i="4"/>
  <c r="AA205" i="4"/>
  <c r="AA204" i="4"/>
  <c r="AA203" i="4"/>
  <c r="AA202" i="4"/>
  <c r="AA201" i="4"/>
  <c r="AA200" i="4"/>
  <c r="AA199" i="4"/>
  <c r="AA198" i="4"/>
  <c r="AA197" i="4"/>
  <c r="AA196" i="4"/>
  <c r="AC195" i="4"/>
  <c r="AB195" i="4"/>
  <c r="AA194" i="4"/>
  <c r="AA193" i="4"/>
  <c r="AA192" i="4"/>
  <c r="AA191" i="4"/>
  <c r="AA190" i="4"/>
  <c r="AA189" i="4"/>
  <c r="AA188" i="4"/>
  <c r="AA187" i="4"/>
  <c r="AA186" i="4"/>
  <c r="AC185" i="4"/>
  <c r="AB185" i="4"/>
  <c r="AA182" i="4"/>
  <c r="AA181" i="4"/>
  <c r="AA180" i="4"/>
  <c r="AA179" i="4"/>
  <c r="AA178" i="4"/>
  <c r="AA177" i="4"/>
  <c r="AA176" i="4"/>
  <c r="AA175" i="4"/>
  <c r="AA174" i="4"/>
  <c r="AA173" i="4"/>
  <c r="AA172" i="4"/>
  <c r="AC171" i="4"/>
  <c r="AB171" i="4"/>
  <c r="AA150" i="4"/>
  <c r="AA149" i="4"/>
  <c r="AA148" i="4"/>
  <c r="AA147" i="4"/>
  <c r="AA146" i="4"/>
  <c r="AA145" i="4"/>
  <c r="AA144" i="4"/>
  <c r="AA143" i="4"/>
  <c r="AA142" i="4"/>
  <c r="AA141" i="4"/>
  <c r="AA140" i="4"/>
  <c r="AA139" i="4"/>
  <c r="AA138" i="4"/>
  <c r="AA100" i="4"/>
  <c r="AA99" i="4"/>
  <c r="AC98" i="4"/>
  <c r="AB98" i="4"/>
  <c r="AA95" i="4"/>
  <c r="AA94" i="4"/>
  <c r="AA93" i="4"/>
  <c r="AA92" i="4"/>
  <c r="AA91" i="4"/>
  <c r="AA90" i="4"/>
  <c r="AA89" i="4"/>
  <c r="AA88" i="4"/>
  <c r="AA87" i="4"/>
  <c r="AA86" i="4"/>
  <c r="AA85" i="4"/>
  <c r="AA84" i="4"/>
  <c r="AA83" i="4"/>
  <c r="AA82" i="4"/>
  <c r="AA81" i="4"/>
  <c r="AA80" i="4"/>
  <c r="AA79" i="4"/>
  <c r="AA78" i="4"/>
  <c r="AA77" i="4"/>
  <c r="AA76" i="4"/>
  <c r="AC75" i="4"/>
  <c r="AB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25" i="4"/>
  <c r="AA24" i="4"/>
  <c r="AA23" i="4"/>
  <c r="AC21" i="4"/>
  <c r="AB21" i="4"/>
  <c r="AB19" i="4" s="1"/>
  <c r="AC377" i="4" l="1"/>
  <c r="AC373" i="4" s="1"/>
  <c r="AC19" i="4"/>
  <c r="AA11" i="4"/>
  <c r="AB414" i="4"/>
  <c r="AF414" i="4"/>
  <c r="AE414" i="4"/>
  <c r="AC414" i="4"/>
  <c r="AE206" i="4"/>
  <c r="AA418" i="4"/>
  <c r="AD418" i="4"/>
  <c r="AD217" i="4"/>
  <c r="AD215" i="4" s="1"/>
  <c r="AF183" i="4"/>
  <c r="AF206" i="4"/>
  <c r="AE183" i="4"/>
  <c r="AF17" i="4"/>
  <c r="AF12" i="4" s="1"/>
  <c r="AF332" i="4"/>
  <c r="AC357" i="4"/>
  <c r="AC352" i="4" s="1"/>
  <c r="AE357" i="4"/>
  <c r="AE352" i="4" s="1"/>
  <c r="AD427" i="4"/>
  <c r="AE347" i="4"/>
  <c r="AE412" i="4"/>
  <c r="AD438" i="4"/>
  <c r="AE354" i="4"/>
  <c r="AA334" i="4"/>
  <c r="AD75" i="4"/>
  <c r="AD334" i="4"/>
  <c r="AD228" i="4"/>
  <c r="AD171" i="4"/>
  <c r="AD365" i="4"/>
  <c r="AD355" i="4" s="1"/>
  <c r="AD379" i="4"/>
  <c r="AD375" i="4" s="1"/>
  <c r="AB183" i="4"/>
  <c r="AC206" i="4"/>
  <c r="AA210" i="4"/>
  <c r="AA206" i="4" s="1"/>
  <c r="AF375" i="4"/>
  <c r="AE434" i="4"/>
  <c r="AD448" i="4"/>
  <c r="AD451" i="4"/>
  <c r="AE17" i="4"/>
  <c r="AE12" i="4" s="1"/>
  <c r="AD222" i="4"/>
  <c r="AD220" i="4" s="1"/>
  <c r="AD359" i="4"/>
  <c r="AD354" i="4" s="1"/>
  <c r="AE436" i="4"/>
  <c r="AD463" i="4"/>
  <c r="AA171" i="4"/>
  <c r="AB96" i="4"/>
  <c r="AA217" i="4"/>
  <c r="AA215" i="4" s="1"/>
  <c r="AA222" i="4"/>
  <c r="AA220" i="4" s="1"/>
  <c r="AC226" i="4"/>
  <c r="AB357" i="4"/>
  <c r="AB352" i="4" s="1"/>
  <c r="AC375" i="4"/>
  <c r="AA463" i="4"/>
  <c r="AD21" i="4"/>
  <c r="AD195" i="4"/>
  <c r="AD338" i="4"/>
  <c r="AD394" i="4"/>
  <c r="AD376" i="4" s="1"/>
  <c r="AC96" i="4"/>
  <c r="AB332" i="4"/>
  <c r="AA365" i="4"/>
  <c r="AA355" i="4" s="1"/>
  <c r="AA427" i="4"/>
  <c r="AA438" i="4"/>
  <c r="AD185" i="4"/>
  <c r="AD210" i="4"/>
  <c r="AD287" i="4"/>
  <c r="AE332" i="4"/>
  <c r="AE375" i="4"/>
  <c r="AF434" i="4"/>
  <c r="AD348" i="4"/>
  <c r="AD345" i="4" s="1"/>
  <c r="AD347" i="4"/>
  <c r="AE19" i="4"/>
  <c r="AF348" i="4"/>
  <c r="AF345" i="4" s="1"/>
  <c r="AF357" i="4"/>
  <c r="AF352" i="4" s="1"/>
  <c r="AF436" i="4"/>
  <c r="AF412" i="4"/>
  <c r="AB436" i="4"/>
  <c r="AA451" i="4"/>
  <c r="AC436" i="4"/>
  <c r="AA448" i="4"/>
  <c r="AB434" i="4"/>
  <c r="AB412" i="4"/>
  <c r="AA394" i="4"/>
  <c r="AA376" i="4" s="1"/>
  <c r="AB375" i="4"/>
  <c r="AA379" i="4"/>
  <c r="AA375" i="4" s="1"/>
  <c r="AA359" i="4"/>
  <c r="AA354" i="4" s="1"/>
  <c r="AC354" i="4"/>
  <c r="AA338" i="4"/>
  <c r="AC332" i="4"/>
  <c r="AB226" i="4"/>
  <c r="AB17" i="4"/>
  <c r="AB12" i="4" s="1"/>
  <c r="AA287" i="4"/>
  <c r="AA228" i="4"/>
  <c r="AB206" i="4"/>
  <c r="AC17" i="4"/>
  <c r="AC12" i="4" s="1"/>
  <c r="AC183" i="4"/>
  <c r="AA195" i="4"/>
  <c r="AA185" i="4"/>
  <c r="AA98" i="4"/>
  <c r="AA75" i="4"/>
  <c r="AB16" i="4"/>
  <c r="AA21" i="4"/>
  <c r="AA347" i="4"/>
  <c r="AA348" i="4"/>
  <c r="AA345" i="4" s="1"/>
  <c r="AC412" i="4"/>
  <c r="AB347" i="4"/>
  <c r="AC348" i="4"/>
  <c r="AC345" i="4" s="1"/>
  <c r="AC434" i="4"/>
  <c r="AB354" i="4"/>
  <c r="AC16" i="4"/>
  <c r="AD416" i="4" l="1"/>
  <c r="AD414" i="4"/>
  <c r="AA416" i="4"/>
  <c r="AA412" i="4" s="1"/>
  <c r="AA414" i="4"/>
  <c r="AC10" i="4"/>
  <c r="AB10" i="4"/>
  <c r="AD332" i="4"/>
  <c r="AD226" i="4"/>
  <c r="AD412" i="4"/>
  <c r="AA332" i="4"/>
  <c r="AA96" i="4"/>
  <c r="AD436" i="4"/>
  <c r="AD17" i="4"/>
  <c r="AD12" i="4" s="1"/>
  <c r="AD434" i="4"/>
  <c r="AD19" i="4"/>
  <c r="AA16" i="4"/>
  <c r="AA434" i="4"/>
  <c r="AD206" i="4"/>
  <c r="AD183" i="4"/>
  <c r="AB14" i="4"/>
  <c r="AB8" i="4" s="1"/>
  <c r="AA357" i="4"/>
  <c r="AA352" i="4" s="1"/>
  <c r="AC14" i="4"/>
  <c r="AC8" i="4" s="1"/>
  <c r="AD377" i="4"/>
  <c r="AD373" i="4" s="1"/>
  <c r="AD357" i="4"/>
  <c r="AD352" i="4" s="1"/>
  <c r="AA19" i="4"/>
  <c r="AA436" i="4"/>
  <c r="AA377" i="4"/>
  <c r="AA373" i="4" s="1"/>
  <c r="AA226" i="4"/>
  <c r="AA17" i="4"/>
  <c r="AA12" i="4" s="1"/>
  <c r="AA183" i="4"/>
  <c r="AA10" i="4" l="1"/>
  <c r="AA14" i="4"/>
  <c r="AA8" i="4" s="1"/>
  <c r="K421" i="4" l="1"/>
  <c r="I421" i="4" s="1"/>
  <c r="K420" i="4"/>
  <c r="I420" i="4" s="1"/>
  <c r="K419" i="4"/>
  <c r="I419" i="4" l="1"/>
  <c r="K418" i="4"/>
  <c r="W379" i="4"/>
  <c r="P379" i="4"/>
  <c r="K379" i="4"/>
  <c r="L379" i="4"/>
  <c r="I418" i="4" l="1"/>
  <c r="K416" i="4"/>
  <c r="W448" i="4"/>
  <c r="P448" i="4"/>
  <c r="J448" i="4"/>
  <c r="K448" i="4"/>
  <c r="L448" i="4"/>
  <c r="W451" i="4"/>
  <c r="P451" i="4"/>
  <c r="J451" i="4"/>
  <c r="K451" i="4"/>
  <c r="L451" i="4"/>
  <c r="W438" i="4"/>
  <c r="P438" i="4"/>
  <c r="L438" i="4"/>
  <c r="K438" i="4"/>
  <c r="J438" i="4"/>
  <c r="I447" i="4"/>
  <c r="S447" i="4" l="1"/>
  <c r="S445" i="4" s="1"/>
  <c r="AG418" i="4"/>
  <c r="W445" i="4"/>
  <c r="P445" i="4"/>
  <c r="L445" i="4"/>
  <c r="K445" i="4"/>
  <c r="J445" i="4"/>
  <c r="I445" i="4"/>
  <c r="H445" i="4"/>
  <c r="H451" i="4"/>
  <c r="I460" i="4"/>
  <c r="I461" i="4"/>
  <c r="I462" i="4"/>
  <c r="H448" i="4"/>
  <c r="AG462" i="4" l="1"/>
  <c r="S462" i="4"/>
  <c r="AG460" i="4"/>
  <c r="S460" i="4"/>
  <c r="AG461" i="4"/>
  <c r="S461" i="4"/>
  <c r="AG445" i="4"/>
  <c r="H394" i="4"/>
  <c r="H379" i="4"/>
  <c r="H365" i="4"/>
  <c r="H359" i="4"/>
  <c r="H334" i="4"/>
  <c r="H287" i="4"/>
  <c r="H228" i="4"/>
  <c r="H222" i="4"/>
  <c r="H217" i="4"/>
  <c r="H210" i="4"/>
  <c r="H208" i="4"/>
  <c r="H195" i="4"/>
  <c r="H185" i="4"/>
  <c r="H171" i="4"/>
  <c r="H98" i="4"/>
  <c r="W75" i="4"/>
  <c r="P75" i="4"/>
  <c r="J75" i="4"/>
  <c r="K75" i="4"/>
  <c r="H463" i="4"/>
  <c r="H468" i="4"/>
  <c r="I470" i="4"/>
  <c r="I467" i="4"/>
  <c r="I466" i="4"/>
  <c r="I465" i="4"/>
  <c r="I458" i="4"/>
  <c r="I459" i="4"/>
  <c r="I457" i="4"/>
  <c r="I456" i="4"/>
  <c r="I455" i="4"/>
  <c r="I454" i="4"/>
  <c r="I453" i="4"/>
  <c r="I450" i="4"/>
  <c r="I444" i="4"/>
  <c r="I441" i="4"/>
  <c r="I440" i="4"/>
  <c r="I361" i="4"/>
  <c r="I362" i="4"/>
  <c r="I363" i="4"/>
  <c r="I62" i="4"/>
  <c r="I63" i="4"/>
  <c r="I64" i="4"/>
  <c r="I146" i="4"/>
  <c r="I147" i="4"/>
  <c r="I148" i="4"/>
  <c r="I442" i="4" l="1"/>
  <c r="H17" i="4"/>
  <c r="I451" i="4"/>
  <c r="J431" i="4"/>
  <c r="K431" i="4"/>
  <c r="K338" i="4"/>
  <c r="J338" i="4"/>
  <c r="K334" i="4"/>
  <c r="J334" i="4"/>
  <c r="K287" i="4"/>
  <c r="J287" i="4"/>
  <c r="K228" i="4"/>
  <c r="J228" i="4"/>
  <c r="K217" i="4"/>
  <c r="K215" i="4" s="1"/>
  <c r="J217" i="4"/>
  <c r="J215" i="4" s="1"/>
  <c r="I48" i="4"/>
  <c r="I49" i="4"/>
  <c r="I47" i="4"/>
  <c r="K332" i="4" l="1"/>
  <c r="J226" i="4"/>
  <c r="J332" i="4"/>
  <c r="K226" i="4"/>
  <c r="J468" i="4" l="1"/>
  <c r="K468" i="4"/>
  <c r="J463" i="4"/>
  <c r="K463" i="4"/>
  <c r="J442" i="4"/>
  <c r="K442" i="4"/>
  <c r="P427" i="4"/>
  <c r="J427" i="4"/>
  <c r="K427" i="4"/>
  <c r="L427" i="4"/>
  <c r="H427" i="4"/>
  <c r="J424" i="4"/>
  <c r="K424" i="4"/>
  <c r="J365" i="4"/>
  <c r="J355" i="4" s="1"/>
  <c r="K365" i="4"/>
  <c r="K355" i="4" s="1"/>
  <c r="W359" i="4"/>
  <c r="P359" i="4"/>
  <c r="P354" i="4" s="1"/>
  <c r="L359" i="4"/>
  <c r="L354" i="4" s="1"/>
  <c r="J359" i="4"/>
  <c r="J354" i="4" s="1"/>
  <c r="K359" i="4"/>
  <c r="K354" i="4" s="1"/>
  <c r="W350" i="4"/>
  <c r="W348" i="4" s="1"/>
  <c r="W345" i="4" s="1"/>
  <c r="P350" i="4"/>
  <c r="P347" i="4" s="1"/>
  <c r="L350" i="4"/>
  <c r="J350" i="4"/>
  <c r="J348" i="4" s="1"/>
  <c r="J345" i="4" s="1"/>
  <c r="K350" i="4"/>
  <c r="K348" i="4" s="1"/>
  <c r="K345" i="4" s="1"/>
  <c r="W185" i="4"/>
  <c r="L185" i="4"/>
  <c r="J185" i="4"/>
  <c r="W195" i="4"/>
  <c r="P195" i="4"/>
  <c r="J195" i="4"/>
  <c r="K195" i="4"/>
  <c r="L195" i="4"/>
  <c r="P185" i="4"/>
  <c r="K185" i="4"/>
  <c r="W21" i="4"/>
  <c r="J21" i="4"/>
  <c r="K21" i="4"/>
  <c r="L21" i="4"/>
  <c r="W98" i="4"/>
  <c r="P98" i="4"/>
  <c r="J98" i="4"/>
  <c r="K98" i="4"/>
  <c r="L98" i="4"/>
  <c r="W208" i="4"/>
  <c r="P208" i="4"/>
  <c r="J210" i="4"/>
  <c r="K210" i="4"/>
  <c r="J208" i="4"/>
  <c r="K208" i="4"/>
  <c r="L208" i="4"/>
  <c r="J171" i="4"/>
  <c r="K171" i="4"/>
  <c r="X222" i="4"/>
  <c r="X220" i="4" s="1"/>
  <c r="W222" i="4"/>
  <c r="W220" i="4" s="1"/>
  <c r="P222" i="4"/>
  <c r="P220" i="4" s="1"/>
  <c r="L222" i="4"/>
  <c r="H220" i="4"/>
  <c r="J222" i="4"/>
  <c r="J220" i="4" s="1"/>
  <c r="K222" i="4"/>
  <c r="K220" i="4" s="1"/>
  <c r="I225" i="4"/>
  <c r="I224" i="4"/>
  <c r="I223" i="4"/>
  <c r="I433" i="4"/>
  <c r="I337" i="4"/>
  <c r="I343" i="4"/>
  <c r="I341" i="4"/>
  <c r="I340" i="4"/>
  <c r="I339" i="4"/>
  <c r="I335" i="4"/>
  <c r="I342" i="4"/>
  <c r="I336" i="4"/>
  <c r="I430" i="4"/>
  <c r="I429" i="4"/>
  <c r="I426" i="4"/>
  <c r="I331" i="4"/>
  <c r="I330" i="4"/>
  <c r="I328" i="4"/>
  <c r="I329" i="4"/>
  <c r="I286" i="4"/>
  <c r="I285" i="4"/>
  <c r="I284" i="4"/>
  <c r="I283" i="4"/>
  <c r="I281" i="4"/>
  <c r="I280" i="4"/>
  <c r="I279" i="4"/>
  <c r="I277" i="4"/>
  <c r="I276" i="4"/>
  <c r="I275" i="4"/>
  <c r="I274" i="4"/>
  <c r="I272" i="4"/>
  <c r="I273" i="4"/>
  <c r="I271" i="4"/>
  <c r="I326" i="4"/>
  <c r="I327" i="4"/>
  <c r="I324" i="4"/>
  <c r="I325" i="4"/>
  <c r="I322" i="4"/>
  <c r="I323" i="4"/>
  <c r="I320" i="4"/>
  <c r="I321" i="4"/>
  <c r="I317" i="4"/>
  <c r="I318" i="4"/>
  <c r="I319" i="4"/>
  <c r="I316" i="4"/>
  <c r="I313" i="4"/>
  <c r="I314" i="4"/>
  <c r="I315" i="4"/>
  <c r="I311" i="4"/>
  <c r="I312" i="4"/>
  <c r="I310" i="4"/>
  <c r="I309" i="4"/>
  <c r="I270" i="4"/>
  <c r="I308" i="4"/>
  <c r="I307" i="4"/>
  <c r="I269" i="4"/>
  <c r="I268" i="4"/>
  <c r="I306" i="4"/>
  <c r="I267" i="4"/>
  <c r="I305" i="4"/>
  <c r="I304" i="4"/>
  <c r="I266" i="4"/>
  <c r="I265" i="4"/>
  <c r="I264" i="4"/>
  <c r="I303" i="4"/>
  <c r="I282" i="4"/>
  <c r="I263" i="4"/>
  <c r="I302" i="4"/>
  <c r="I262" i="4"/>
  <c r="I261" i="4"/>
  <c r="I301" i="4"/>
  <c r="I300" i="4"/>
  <c r="I299" i="4"/>
  <c r="I298" i="4"/>
  <c r="I260" i="4"/>
  <c r="I297" i="4"/>
  <c r="I296" i="4"/>
  <c r="I259" i="4"/>
  <c r="I258" i="4"/>
  <c r="I278" i="4"/>
  <c r="I295" i="4"/>
  <c r="I257" i="4"/>
  <c r="I256" i="4"/>
  <c r="I255" i="4"/>
  <c r="I294" i="4"/>
  <c r="I293" i="4"/>
  <c r="I254" i="4"/>
  <c r="I253" i="4"/>
  <c r="I252" i="4"/>
  <c r="I251" i="4"/>
  <c r="I250" i="4"/>
  <c r="I249" i="4"/>
  <c r="I248" i="4"/>
  <c r="I292" i="4"/>
  <c r="I291" i="4"/>
  <c r="I290" i="4"/>
  <c r="I289" i="4"/>
  <c r="I247" i="4"/>
  <c r="I288" i="4"/>
  <c r="I246" i="4"/>
  <c r="I245" i="4"/>
  <c r="I244" i="4"/>
  <c r="I243" i="4"/>
  <c r="I241" i="4"/>
  <c r="I240" i="4"/>
  <c r="I239" i="4"/>
  <c r="I238" i="4"/>
  <c r="I237" i="4"/>
  <c r="I235" i="4"/>
  <c r="I236" i="4"/>
  <c r="I234" i="4"/>
  <c r="I233" i="4"/>
  <c r="I232" i="4"/>
  <c r="I231" i="4"/>
  <c r="I230" i="4"/>
  <c r="P317" i="4" l="1"/>
  <c r="P303" i="4"/>
  <c r="J414" i="4"/>
  <c r="K412" i="4"/>
  <c r="K414" i="4"/>
  <c r="J412" i="4"/>
  <c r="K436" i="4"/>
  <c r="K434" i="4"/>
  <c r="J434" i="4"/>
  <c r="J436" i="4"/>
  <c r="P331" i="4"/>
  <c r="S225" i="4"/>
  <c r="S250" i="4"/>
  <c r="S260" i="4"/>
  <c r="S263" i="4"/>
  <c r="I424" i="4"/>
  <c r="I431" i="4"/>
  <c r="AG223" i="4"/>
  <c r="I427" i="4"/>
  <c r="L347" i="4"/>
  <c r="L220" i="4"/>
  <c r="P348" i="4"/>
  <c r="P345" i="4" s="1"/>
  <c r="W347" i="4"/>
  <c r="I334" i="4"/>
  <c r="I222" i="4"/>
  <c r="L348" i="4"/>
  <c r="I287" i="4"/>
  <c r="I338" i="4"/>
  <c r="W354" i="4"/>
  <c r="K357" i="4"/>
  <c r="K352" i="4" s="1"/>
  <c r="J357" i="4"/>
  <c r="J352" i="4" s="1"/>
  <c r="K347" i="4"/>
  <c r="J347" i="4"/>
  <c r="S223" i="4"/>
  <c r="J16" i="4"/>
  <c r="K16" i="4"/>
  <c r="J206" i="4"/>
  <c r="J17" i="4"/>
  <c r="AG225" i="4"/>
  <c r="S224" i="4"/>
  <c r="AG224" i="4"/>
  <c r="K19" i="4"/>
  <c r="K183" i="4"/>
  <c r="K17" i="4"/>
  <c r="K206" i="4"/>
  <c r="J19" i="4"/>
  <c r="J96" i="4"/>
  <c r="J183" i="4"/>
  <c r="K96" i="4"/>
  <c r="I229" i="4"/>
  <c r="I242" i="4"/>
  <c r="J394" i="4"/>
  <c r="J376" i="4" s="1"/>
  <c r="K394" i="4"/>
  <c r="K376" i="4" s="1"/>
  <c r="J379" i="4"/>
  <c r="J375" i="4" s="1"/>
  <c r="I411" i="4"/>
  <c r="I410" i="4"/>
  <c r="I409" i="4"/>
  <c r="I408" i="4"/>
  <c r="I407" i="4"/>
  <c r="I406" i="4"/>
  <c r="I405" i="4"/>
  <c r="I404" i="4"/>
  <c r="I403" i="4"/>
  <c r="I402" i="4"/>
  <c r="I401" i="4"/>
  <c r="I400" i="4"/>
  <c r="I399" i="4"/>
  <c r="I398" i="4"/>
  <c r="I397" i="4"/>
  <c r="I393" i="4"/>
  <c r="I392" i="4"/>
  <c r="I391" i="4"/>
  <c r="I390" i="4"/>
  <c r="I396" i="4"/>
  <c r="I389" i="4"/>
  <c r="I386" i="4"/>
  <c r="I387" i="4"/>
  <c r="I388" i="4"/>
  <c r="I385" i="4"/>
  <c r="I384" i="4"/>
  <c r="I383" i="4"/>
  <c r="I382" i="4"/>
  <c r="I381" i="4"/>
  <c r="I380" i="4"/>
  <c r="I395" i="4"/>
  <c r="I364" i="4"/>
  <c r="I366" i="4"/>
  <c r="I367" i="4"/>
  <c r="I372" i="4"/>
  <c r="I371" i="4"/>
  <c r="I370" i="4"/>
  <c r="I369" i="4"/>
  <c r="I368" i="4"/>
  <c r="I360" i="4"/>
  <c r="I218" i="4"/>
  <c r="I219" i="4"/>
  <c r="I209" i="4"/>
  <c r="I214" i="4"/>
  <c r="I213" i="4"/>
  <c r="I212" i="4"/>
  <c r="I211" i="4"/>
  <c r="I351" i="4"/>
  <c r="I194" i="4"/>
  <c r="I193" i="4"/>
  <c r="I192" i="4"/>
  <c r="I191" i="4"/>
  <c r="I205" i="4"/>
  <c r="I204" i="4"/>
  <c r="I203" i="4"/>
  <c r="I202" i="4"/>
  <c r="I201" i="4"/>
  <c r="I190" i="4"/>
  <c r="I189" i="4"/>
  <c r="I200" i="4"/>
  <c r="I199" i="4"/>
  <c r="I198" i="4"/>
  <c r="I188" i="4"/>
  <c r="I197" i="4"/>
  <c r="I196" i="4"/>
  <c r="I187" i="4"/>
  <c r="I186" i="4"/>
  <c r="I423" i="4"/>
  <c r="I138" i="4"/>
  <c r="I182" i="4"/>
  <c r="I145" i="4"/>
  <c r="I144" i="4"/>
  <c r="I143" i="4"/>
  <c r="I181" i="4"/>
  <c r="I180" i="4"/>
  <c r="I179" i="4"/>
  <c r="I178" i="4"/>
  <c r="I142" i="4"/>
  <c r="I177" i="4"/>
  <c r="I141" i="4"/>
  <c r="I176" i="4"/>
  <c r="I139" i="4"/>
  <c r="S139" i="4" s="1"/>
  <c r="I175" i="4"/>
  <c r="I174" i="4"/>
  <c r="I173" i="4"/>
  <c r="I172" i="4"/>
  <c r="I140" i="4"/>
  <c r="I150" i="4"/>
  <c r="I100" i="4"/>
  <c r="I55" i="4"/>
  <c r="I56" i="4"/>
  <c r="I57" i="4"/>
  <c r="I80" i="4"/>
  <c r="I72" i="4"/>
  <c r="I71" i="4"/>
  <c r="I58" i="4"/>
  <c r="I70" i="4"/>
  <c r="I61" i="4"/>
  <c r="S61" i="4" s="1"/>
  <c r="I69" i="4"/>
  <c r="I68" i="4"/>
  <c r="I95" i="4"/>
  <c r="I93" i="4"/>
  <c r="I94" i="4"/>
  <c r="I92" i="4"/>
  <c r="I67" i="4"/>
  <c r="I66" i="4"/>
  <c r="I65" i="4"/>
  <c r="I91" i="4"/>
  <c r="I90" i="4"/>
  <c r="I89" i="4"/>
  <c r="I88" i="4"/>
  <c r="I87" i="4"/>
  <c r="I54" i="4"/>
  <c r="I86" i="4"/>
  <c r="I77" i="4"/>
  <c r="I51" i="4"/>
  <c r="I52" i="4"/>
  <c r="I53" i="4"/>
  <c r="I85" i="4"/>
  <c r="I84" i="4"/>
  <c r="I83" i="4"/>
  <c r="I82" i="4"/>
  <c r="I81" i="4"/>
  <c r="I79" i="4"/>
  <c r="I60" i="4"/>
  <c r="I50" i="4"/>
  <c r="I78" i="4"/>
  <c r="I76" i="4"/>
  <c r="I46" i="4"/>
  <c r="I59" i="4"/>
  <c r="I25" i="4"/>
  <c r="I23" i="4"/>
  <c r="I45" i="4"/>
  <c r="I22" i="4"/>
  <c r="I11" i="4" l="1"/>
  <c r="S82" i="4"/>
  <c r="S86" i="4"/>
  <c r="S89" i="4"/>
  <c r="S181" i="4"/>
  <c r="S60" i="4"/>
  <c r="S83" i="4"/>
  <c r="S90" i="4"/>
  <c r="S80" i="4"/>
  <c r="S173" i="4"/>
  <c r="S176" i="4"/>
  <c r="S178" i="4"/>
  <c r="P399" i="4"/>
  <c r="P403" i="4"/>
  <c r="P407" i="4"/>
  <c r="P411" i="4"/>
  <c r="S242" i="4"/>
  <c r="S81" i="4"/>
  <c r="S85" i="4"/>
  <c r="S88" i="4"/>
  <c r="S175" i="4"/>
  <c r="S177" i="4"/>
  <c r="S180" i="4"/>
  <c r="P395" i="4"/>
  <c r="P397" i="4"/>
  <c r="P401" i="4"/>
  <c r="P405" i="4"/>
  <c r="P409" i="4"/>
  <c r="S172" i="4"/>
  <c r="S182" i="4"/>
  <c r="P398" i="4"/>
  <c r="P402" i="4"/>
  <c r="P406" i="4"/>
  <c r="P410" i="4"/>
  <c r="S76" i="4"/>
  <c r="S79" i="4"/>
  <c r="S84" i="4"/>
  <c r="S87" i="4"/>
  <c r="S91" i="4"/>
  <c r="S174" i="4"/>
  <c r="S179" i="4"/>
  <c r="P396" i="4"/>
  <c r="P400" i="4"/>
  <c r="P404" i="4"/>
  <c r="P408" i="4"/>
  <c r="I414" i="4"/>
  <c r="S23" i="4"/>
  <c r="AG23" i="4"/>
  <c r="K12" i="4"/>
  <c r="S423" i="4"/>
  <c r="S422" i="4" s="1"/>
  <c r="S415" i="4" s="1"/>
  <c r="I422" i="4"/>
  <c r="AG423" i="4"/>
  <c r="J12" i="4"/>
  <c r="J10" i="4"/>
  <c r="S387" i="4"/>
  <c r="AG387" i="4"/>
  <c r="S386" i="4"/>
  <c r="AG386" i="4"/>
  <c r="S388" i="4"/>
  <c r="AG388" i="4"/>
  <c r="AG393" i="4"/>
  <c r="S393" i="4"/>
  <c r="I75" i="4"/>
  <c r="I379" i="4"/>
  <c r="I195" i="4"/>
  <c r="I171" i="4"/>
  <c r="I185" i="4"/>
  <c r="I220" i="4"/>
  <c r="I350" i="4"/>
  <c r="I208" i="4"/>
  <c r="L345" i="4"/>
  <c r="I228" i="4"/>
  <c r="I210" i="4"/>
  <c r="I98" i="4"/>
  <c r="S222" i="4"/>
  <c r="S220" i="4" s="1"/>
  <c r="I21" i="4"/>
  <c r="J14" i="4"/>
  <c r="AG222" i="4"/>
  <c r="K14" i="4"/>
  <c r="K377" i="4"/>
  <c r="K373" i="4" s="1"/>
  <c r="K375" i="4"/>
  <c r="K10" i="4" s="1"/>
  <c r="J377" i="4"/>
  <c r="J373" i="4" s="1"/>
  <c r="I415" i="4" l="1"/>
  <c r="K8" i="4"/>
  <c r="AG422" i="4"/>
  <c r="I416" i="4"/>
  <c r="J8" i="4"/>
  <c r="I206" i="4"/>
  <c r="I348" i="4"/>
  <c r="AG220" i="4"/>
  <c r="I412" i="4" l="1"/>
  <c r="S343" i="4" l="1"/>
  <c r="P342" i="4"/>
  <c r="P341" i="4"/>
  <c r="P340" i="4"/>
  <c r="P339" i="4"/>
  <c r="W338" i="4"/>
  <c r="S337" i="4"/>
  <c r="S336" i="4"/>
  <c r="S335" i="4"/>
  <c r="W334" i="4"/>
  <c r="P334" i="4"/>
  <c r="L334" i="4"/>
  <c r="S331" i="4"/>
  <c r="S330" i="4"/>
  <c r="P329" i="4"/>
  <c r="P328" i="4"/>
  <c r="P327" i="4"/>
  <c r="P326" i="4"/>
  <c r="P325" i="4"/>
  <c r="P324" i="4"/>
  <c r="P323" i="4"/>
  <c r="P322" i="4"/>
  <c r="P321" i="4"/>
  <c r="P320" i="4"/>
  <c r="P319" i="4"/>
  <c r="P318" i="4"/>
  <c r="S317" i="4"/>
  <c r="P316" i="4"/>
  <c r="P315" i="4"/>
  <c r="P314" i="4"/>
  <c r="P313" i="4"/>
  <c r="P312" i="4"/>
  <c r="P311" i="4"/>
  <c r="P310" i="4"/>
  <c r="P309" i="4"/>
  <c r="P308" i="4"/>
  <c r="P307" i="4"/>
  <c r="P306" i="4"/>
  <c r="P305" i="4"/>
  <c r="P304" i="4"/>
  <c r="S303" i="4"/>
  <c r="P302" i="4"/>
  <c r="S301" i="4"/>
  <c r="P300" i="4"/>
  <c r="P299" i="4"/>
  <c r="P298" i="4"/>
  <c r="P297" i="4"/>
  <c r="P296" i="4"/>
  <c r="P295" i="4"/>
  <c r="P294" i="4"/>
  <c r="P293" i="4"/>
  <c r="P292" i="4"/>
  <c r="P291" i="4"/>
  <c r="P290" i="4"/>
  <c r="P289" i="4"/>
  <c r="P288" i="4"/>
  <c r="W287" i="4"/>
  <c r="S286" i="4"/>
  <c r="S285" i="4"/>
  <c r="S284" i="4"/>
  <c r="S283" i="4"/>
  <c r="S282" i="4"/>
  <c r="S281" i="4"/>
  <c r="S280" i="4"/>
  <c r="S279" i="4"/>
  <c r="L278" i="4"/>
  <c r="S277" i="4"/>
  <c r="S276" i="4"/>
  <c r="S275" i="4"/>
  <c r="S274" i="4"/>
  <c r="S273" i="4"/>
  <c r="S272" i="4"/>
  <c r="S271" i="4"/>
  <c r="L270" i="4"/>
  <c r="P269" i="4"/>
  <c r="P268" i="4"/>
  <c r="P267" i="4"/>
  <c r="P266" i="4"/>
  <c r="P265" i="4"/>
  <c r="P264" i="4"/>
  <c r="P262" i="4"/>
  <c r="P261" i="4"/>
  <c r="P259" i="4"/>
  <c r="S258" i="4"/>
  <c r="P257" i="4"/>
  <c r="P256" i="4"/>
  <c r="P255" i="4"/>
  <c r="P254" i="4"/>
  <c r="P253" i="4"/>
  <c r="P252" i="4"/>
  <c r="L251" i="4"/>
  <c r="L11" i="4" s="1"/>
  <c r="P249" i="4"/>
  <c r="P248" i="4"/>
  <c r="P247" i="4"/>
  <c r="P246" i="4"/>
  <c r="P245" i="4"/>
  <c r="P244" i="4"/>
  <c r="P243" i="4"/>
  <c r="S241" i="4"/>
  <c r="S240" i="4"/>
  <c r="P239" i="4"/>
  <c r="P238" i="4"/>
  <c r="P237" i="4"/>
  <c r="S236" i="4"/>
  <c r="S235" i="4"/>
  <c r="P234" i="4"/>
  <c r="P233" i="4"/>
  <c r="S232" i="4"/>
  <c r="S231" i="4"/>
  <c r="P230" i="4"/>
  <c r="P229" i="4"/>
  <c r="W228" i="4"/>
  <c r="P219" i="4"/>
  <c r="S218" i="4"/>
  <c r="W217" i="4"/>
  <c r="W215" i="4" s="1"/>
  <c r="L217" i="4"/>
  <c r="L215" i="4" s="1"/>
  <c r="S200" i="4"/>
  <c r="S199" i="4"/>
  <c r="S198" i="4"/>
  <c r="S197" i="4"/>
  <c r="S196" i="4"/>
  <c r="S189" i="4"/>
  <c r="S188" i="4"/>
  <c r="S187" i="4"/>
  <c r="S186" i="4"/>
  <c r="S145" i="4"/>
  <c r="S144" i="4"/>
  <c r="S143" i="4"/>
  <c r="S142" i="4"/>
  <c r="S141" i="4"/>
  <c r="S140" i="4"/>
  <c r="W171" i="4"/>
  <c r="P171" i="4"/>
  <c r="L171" i="4"/>
  <c r="S170" i="4"/>
  <c r="S169" i="4"/>
  <c r="S168" i="4"/>
  <c r="S167" i="4"/>
  <c r="S166" i="4"/>
  <c r="S165" i="4"/>
  <c r="S164" i="4"/>
  <c r="S163" i="4"/>
  <c r="S162" i="4"/>
  <c r="S161" i="4"/>
  <c r="S160" i="4"/>
  <c r="S159" i="4"/>
  <c r="S158" i="4"/>
  <c r="S157" i="4"/>
  <c r="S156" i="4"/>
  <c r="S155" i="4"/>
  <c r="S154" i="4"/>
  <c r="S153" i="4"/>
  <c r="S152" i="4"/>
  <c r="S151" i="4"/>
  <c r="S148" i="4"/>
  <c r="S147" i="4"/>
  <c r="S146" i="4"/>
  <c r="S138" i="4"/>
  <c r="S137" i="4"/>
  <c r="S136" i="4"/>
  <c r="S135" i="4"/>
  <c r="S134" i="4"/>
  <c r="S133" i="4"/>
  <c r="S132" i="4"/>
  <c r="S131" i="4"/>
  <c r="S130" i="4"/>
  <c r="S129" i="4"/>
  <c r="S128" i="4"/>
  <c r="S127" i="4"/>
  <c r="S126" i="4"/>
  <c r="S125" i="4"/>
  <c r="S124" i="4"/>
  <c r="S123" i="4"/>
  <c r="S122" i="4"/>
  <c r="S121" i="4"/>
  <c r="S120" i="4"/>
  <c r="S119" i="4"/>
  <c r="S118" i="4"/>
  <c r="S117" i="4"/>
  <c r="S116" i="4"/>
  <c r="S115" i="4"/>
  <c r="S114" i="4"/>
  <c r="S113" i="4"/>
  <c r="S112" i="4"/>
  <c r="S111" i="4"/>
  <c r="S110" i="4"/>
  <c r="S109" i="4"/>
  <c r="S108" i="4"/>
  <c r="S107" i="4"/>
  <c r="S106" i="4"/>
  <c r="S105" i="4"/>
  <c r="S104" i="4"/>
  <c r="S103" i="4"/>
  <c r="S102" i="4"/>
  <c r="S101" i="4"/>
  <c r="S95" i="4"/>
  <c r="S94" i="4"/>
  <c r="S93" i="4"/>
  <c r="S92" i="4"/>
  <c r="P59" i="4"/>
  <c r="S44" i="4"/>
  <c r="S43" i="4"/>
  <c r="S42" i="4"/>
  <c r="S41" i="4"/>
  <c r="S40" i="4"/>
  <c r="S39" i="4"/>
  <c r="S38" i="4"/>
  <c r="S37" i="4"/>
  <c r="S36" i="4"/>
  <c r="S58" i="4"/>
  <c r="S72" i="4"/>
  <c r="S71" i="4"/>
  <c r="S70" i="4"/>
  <c r="S69" i="4"/>
  <c r="S68" i="4"/>
  <c r="S67" i="4"/>
  <c r="S66" i="4"/>
  <c r="S65" i="4"/>
  <c r="S64" i="4"/>
  <c r="S63" i="4"/>
  <c r="S62" i="4"/>
  <c r="P57" i="4"/>
  <c r="P56" i="4"/>
  <c r="P55" i="4"/>
  <c r="S54" i="4"/>
  <c r="S77" i="4"/>
  <c r="P53" i="4"/>
  <c r="S52" i="4"/>
  <c r="P51" i="4"/>
  <c r="P50" i="4"/>
  <c r="S49" i="4"/>
  <c r="S48" i="4"/>
  <c r="P47" i="4"/>
  <c r="S46" i="4"/>
  <c r="S45" i="4"/>
  <c r="S35" i="4"/>
  <c r="S34" i="4"/>
  <c r="S33" i="4"/>
  <c r="S32" i="4"/>
  <c r="S31" i="4"/>
  <c r="S30" i="4"/>
  <c r="S29" i="4"/>
  <c r="S28" i="4"/>
  <c r="S27" i="4"/>
  <c r="S26" i="4"/>
  <c r="S22" i="4"/>
  <c r="S245" i="4" l="1"/>
  <c r="S254" i="4"/>
  <c r="S264" i="4"/>
  <c r="S292" i="4"/>
  <c r="S304" i="4"/>
  <c r="S312" i="4"/>
  <c r="S320" i="4"/>
  <c r="S328" i="4"/>
  <c r="S340" i="4"/>
  <c r="S53" i="4"/>
  <c r="S56" i="4"/>
  <c r="S233" i="4"/>
  <c r="S237" i="4"/>
  <c r="S246" i="4"/>
  <c r="S255" i="4"/>
  <c r="S259" i="4"/>
  <c r="S265" i="4"/>
  <c r="S269" i="4"/>
  <c r="S289" i="4"/>
  <c r="S293" i="4"/>
  <c r="S297" i="4"/>
  <c r="S305" i="4"/>
  <c r="S309" i="4"/>
  <c r="S313" i="4"/>
  <c r="S321" i="4"/>
  <c r="S325" i="4"/>
  <c r="S329" i="4"/>
  <c r="S341" i="4"/>
  <c r="S55" i="4"/>
  <c r="S249" i="4"/>
  <c r="S300" i="4"/>
  <c r="S50" i="4"/>
  <c r="S57" i="4"/>
  <c r="L96" i="4"/>
  <c r="S230" i="4"/>
  <c r="S234" i="4"/>
  <c r="S238" i="4"/>
  <c r="S243" i="4"/>
  <c r="S247" i="4"/>
  <c r="S252" i="4"/>
  <c r="S256" i="4"/>
  <c r="S261" i="4"/>
  <c r="S266" i="4"/>
  <c r="P270" i="4"/>
  <c r="S270" i="4" s="1"/>
  <c r="S278" i="4"/>
  <c r="S290" i="4"/>
  <c r="S294" i="4"/>
  <c r="S298" i="4"/>
  <c r="S302" i="4"/>
  <c r="S306" i="4"/>
  <c r="S310" i="4"/>
  <c r="S314" i="4"/>
  <c r="S318" i="4"/>
  <c r="S322" i="4"/>
  <c r="S326" i="4"/>
  <c r="S342" i="4"/>
  <c r="S59" i="4"/>
  <c r="S268" i="4"/>
  <c r="S288" i="4"/>
  <c r="S296" i="4"/>
  <c r="S308" i="4"/>
  <c r="S316" i="4"/>
  <c r="S324" i="4"/>
  <c r="S51" i="4"/>
  <c r="S219" i="4"/>
  <c r="S217" i="4" s="1"/>
  <c r="S215" i="4" s="1"/>
  <c r="S239" i="4"/>
  <c r="S244" i="4"/>
  <c r="S248" i="4"/>
  <c r="S253" i="4"/>
  <c r="S257" i="4"/>
  <c r="S262" i="4"/>
  <c r="S267" i="4"/>
  <c r="S291" i="4"/>
  <c r="S295" i="4"/>
  <c r="S299" i="4"/>
  <c r="S307" i="4"/>
  <c r="S311" i="4"/>
  <c r="S315" i="4"/>
  <c r="S319" i="4"/>
  <c r="S323" i="4"/>
  <c r="S327" i="4"/>
  <c r="S229" i="4"/>
  <c r="P21" i="4"/>
  <c r="S98" i="4"/>
  <c r="S47" i="4"/>
  <c r="P251" i="4"/>
  <c r="P217" i="4"/>
  <c r="P215" i="4" s="1"/>
  <c r="W332" i="4"/>
  <c r="W183" i="4"/>
  <c r="W226" i="4"/>
  <c r="L332" i="4"/>
  <c r="P338" i="4"/>
  <c r="L183" i="4"/>
  <c r="P183" i="4"/>
  <c r="S339" i="4"/>
  <c r="L228" i="4"/>
  <c r="S334" i="4"/>
  <c r="P96" i="4"/>
  <c r="W96" i="4"/>
  <c r="S171" i="4"/>
  <c r="P287" i="4"/>
  <c r="I217" i="4"/>
  <c r="H215" i="4"/>
  <c r="P11" i="4" l="1"/>
  <c r="S338" i="4"/>
  <c r="S332" i="4" s="1"/>
  <c r="S287" i="4"/>
  <c r="L226" i="4"/>
  <c r="P332" i="4"/>
  <c r="S21" i="4"/>
  <c r="I215" i="4"/>
  <c r="P228" i="4"/>
  <c r="P226" i="4" s="1"/>
  <c r="S251" i="4"/>
  <c r="S228" i="4" s="1"/>
  <c r="S96" i="4"/>
  <c r="S226" i="4" l="1"/>
  <c r="AG470" i="4" l="1"/>
  <c r="AG467" i="4"/>
  <c r="AG466" i="4"/>
  <c r="AG465" i="4"/>
  <c r="AG459" i="4"/>
  <c r="AG458" i="4"/>
  <c r="AG457" i="4"/>
  <c r="AG456" i="4"/>
  <c r="AG455" i="4"/>
  <c r="AG454" i="4"/>
  <c r="AG453" i="4"/>
  <c r="AG450" i="4"/>
  <c r="AG444" i="4"/>
  <c r="AG441" i="4"/>
  <c r="AG440" i="4"/>
  <c r="AG433" i="4"/>
  <c r="AG430" i="4"/>
  <c r="AG429" i="4"/>
  <c r="AG426" i="4"/>
  <c r="AG421" i="4"/>
  <c r="AG420" i="4"/>
  <c r="AG419" i="4"/>
  <c r="AG411" i="4"/>
  <c r="AG410" i="4"/>
  <c r="AG409" i="4"/>
  <c r="AG408" i="4"/>
  <c r="AG407" i="4"/>
  <c r="AG406" i="4"/>
  <c r="AG405" i="4"/>
  <c r="AG404" i="4"/>
  <c r="AG403" i="4"/>
  <c r="AG402" i="4"/>
  <c r="AG401" i="4"/>
  <c r="AG400" i="4"/>
  <c r="AG399" i="4"/>
  <c r="AG398" i="4"/>
  <c r="AG397" i="4"/>
  <c r="AG396" i="4"/>
  <c r="AG395" i="4"/>
  <c r="AG392" i="4"/>
  <c r="AG391" i="4"/>
  <c r="AG390" i="4"/>
  <c r="AG389" i="4"/>
  <c r="AG385" i="4"/>
  <c r="AG384" i="4"/>
  <c r="AG383" i="4"/>
  <c r="AG382" i="4"/>
  <c r="AG381" i="4"/>
  <c r="AG380" i="4"/>
  <c r="AG372" i="4"/>
  <c r="AG371" i="4"/>
  <c r="AG370" i="4"/>
  <c r="AG369" i="4"/>
  <c r="AG368" i="4"/>
  <c r="AG367" i="4"/>
  <c r="AG366" i="4"/>
  <c r="AG364" i="4"/>
  <c r="AG363" i="4"/>
  <c r="AG362" i="4"/>
  <c r="AG361" i="4"/>
  <c r="AG360" i="4"/>
  <c r="AG214" i="4"/>
  <c r="AG213" i="4"/>
  <c r="AG212" i="4"/>
  <c r="AG211" i="4"/>
  <c r="AG209" i="4"/>
  <c r="AG351" i="4"/>
  <c r="AG204" i="4"/>
  <c r="AG203" i="4"/>
  <c r="AG202" i="4"/>
  <c r="AG201" i="4"/>
  <c r="AG205" i="4"/>
  <c r="AG194" i="4"/>
  <c r="AG193" i="4"/>
  <c r="AG192" i="4"/>
  <c r="AG191" i="4"/>
  <c r="AG190" i="4"/>
  <c r="AG343" i="4"/>
  <c r="AG342" i="4"/>
  <c r="AG341" i="4"/>
  <c r="AG340" i="4"/>
  <c r="AG339" i="4"/>
  <c r="AG337" i="4"/>
  <c r="AG336" i="4"/>
  <c r="AG335" i="4"/>
  <c r="AG331" i="4"/>
  <c r="AG330" i="4"/>
  <c r="AG329" i="4"/>
  <c r="AG328" i="4"/>
  <c r="AG327" i="4"/>
  <c r="AG326" i="4"/>
  <c r="AG325" i="4"/>
  <c r="AG324" i="4"/>
  <c r="AG323" i="4"/>
  <c r="AG322" i="4"/>
  <c r="AG321" i="4"/>
  <c r="AG320" i="4"/>
  <c r="AG319" i="4"/>
  <c r="AG318" i="4"/>
  <c r="AG317" i="4"/>
  <c r="AG316" i="4"/>
  <c r="AG315" i="4"/>
  <c r="AG314" i="4"/>
  <c r="AG313" i="4"/>
  <c r="AG312" i="4"/>
  <c r="AG311" i="4"/>
  <c r="AG310" i="4"/>
  <c r="AG309" i="4"/>
  <c r="AG308" i="4"/>
  <c r="AG307" i="4"/>
  <c r="AG306" i="4"/>
  <c r="AG305" i="4"/>
  <c r="AG304" i="4"/>
  <c r="AG303" i="4"/>
  <c r="AG302" i="4"/>
  <c r="AG301" i="4"/>
  <c r="AG300" i="4"/>
  <c r="AG299" i="4"/>
  <c r="AG298" i="4"/>
  <c r="AG297" i="4"/>
  <c r="AG296" i="4"/>
  <c r="AG295" i="4"/>
  <c r="AG294" i="4"/>
  <c r="AG293" i="4"/>
  <c r="AG292" i="4"/>
  <c r="AG291" i="4"/>
  <c r="AG290" i="4"/>
  <c r="AG289" i="4"/>
  <c r="AG288" i="4"/>
  <c r="AG286" i="4"/>
  <c r="AG285" i="4"/>
  <c r="AG284" i="4"/>
  <c r="AG283" i="4"/>
  <c r="AG282" i="4"/>
  <c r="AG281" i="4"/>
  <c r="AG280" i="4"/>
  <c r="AG279" i="4"/>
  <c r="AG278" i="4"/>
  <c r="AG277" i="4"/>
  <c r="AG276" i="4"/>
  <c r="AG275" i="4"/>
  <c r="AG274" i="4"/>
  <c r="AG273" i="4"/>
  <c r="AG272" i="4"/>
  <c r="AG271" i="4"/>
  <c r="AG270" i="4"/>
  <c r="AG269" i="4"/>
  <c r="AG268" i="4"/>
  <c r="AG267" i="4"/>
  <c r="AG266" i="4"/>
  <c r="AG265" i="4"/>
  <c r="AG264" i="4"/>
  <c r="AG262" i="4"/>
  <c r="AG261" i="4"/>
  <c r="AG259" i="4"/>
  <c r="AG258" i="4"/>
  <c r="AG257" i="4"/>
  <c r="AG256" i="4"/>
  <c r="AG255" i="4"/>
  <c r="AG254" i="4"/>
  <c r="AG253" i="4"/>
  <c r="AG252" i="4"/>
  <c r="AG251" i="4"/>
  <c r="AG249" i="4"/>
  <c r="AG248" i="4"/>
  <c r="AG247" i="4"/>
  <c r="AG246" i="4"/>
  <c r="AG245" i="4"/>
  <c r="AG244" i="4"/>
  <c r="AG243" i="4"/>
  <c r="AG241" i="4"/>
  <c r="AG240" i="4"/>
  <c r="AG239" i="4"/>
  <c r="AG238" i="4"/>
  <c r="AG237" i="4"/>
  <c r="AG236" i="4"/>
  <c r="AG235" i="4"/>
  <c r="AG234" i="4"/>
  <c r="AG233" i="4"/>
  <c r="AG232" i="4"/>
  <c r="AG231" i="4"/>
  <c r="AG230" i="4"/>
  <c r="AG229" i="4"/>
  <c r="AG219" i="4"/>
  <c r="AG218" i="4"/>
  <c r="AG200" i="4"/>
  <c r="AG199" i="4"/>
  <c r="AG198" i="4"/>
  <c r="AG197" i="4"/>
  <c r="AG196" i="4"/>
  <c r="AG189" i="4"/>
  <c r="AG188" i="4"/>
  <c r="AG187" i="4"/>
  <c r="AG186" i="4"/>
  <c r="AG182" i="4"/>
  <c r="AG145" i="4"/>
  <c r="AG144" i="4"/>
  <c r="AG143" i="4"/>
  <c r="AG181" i="4"/>
  <c r="AG180" i="4"/>
  <c r="AG179" i="4"/>
  <c r="AG178" i="4"/>
  <c r="AG142" i="4"/>
  <c r="AG141" i="4"/>
  <c r="AG177" i="4"/>
  <c r="AG176" i="4"/>
  <c r="AG175" i="4"/>
  <c r="AG174" i="4"/>
  <c r="AG173" i="4"/>
  <c r="AG172" i="4"/>
  <c r="AG140" i="4"/>
  <c r="AG148" i="4"/>
  <c r="AG147" i="4"/>
  <c r="AG146" i="4"/>
  <c r="AG138" i="4"/>
  <c r="AG137" i="4"/>
  <c r="AG136" i="4"/>
  <c r="AG135" i="4"/>
  <c r="AG134" i="4"/>
  <c r="AG133" i="4"/>
  <c r="AG132" i="4"/>
  <c r="AG131" i="4"/>
  <c r="AG130" i="4"/>
  <c r="AG129" i="4"/>
  <c r="AG127" i="4"/>
  <c r="AG126" i="4"/>
  <c r="AG125" i="4"/>
  <c r="AG124" i="4"/>
  <c r="AG123" i="4"/>
  <c r="AG122" i="4"/>
  <c r="AG121" i="4"/>
  <c r="AG120" i="4"/>
  <c r="AG119" i="4"/>
  <c r="AG118" i="4"/>
  <c r="AG117" i="4"/>
  <c r="AG116" i="4"/>
  <c r="AG115" i="4"/>
  <c r="AG114" i="4"/>
  <c r="AG113" i="4"/>
  <c r="AG112" i="4"/>
  <c r="AG111" i="4"/>
  <c r="AG110" i="4"/>
  <c r="AG109" i="4"/>
  <c r="AG108" i="4"/>
  <c r="AG107" i="4"/>
  <c r="AG106" i="4"/>
  <c r="AG105" i="4"/>
  <c r="AG104" i="4"/>
  <c r="AG103" i="4"/>
  <c r="AG102" i="4"/>
  <c r="AG101" i="4"/>
  <c r="AG95" i="4"/>
  <c r="AG94" i="4"/>
  <c r="AG93" i="4"/>
  <c r="AG92" i="4"/>
  <c r="AG91" i="4"/>
  <c r="AG90" i="4"/>
  <c r="AG89" i="4"/>
  <c r="AG88" i="4"/>
  <c r="AG87" i="4"/>
  <c r="AG86" i="4"/>
  <c r="AG85" i="4"/>
  <c r="AG84" i="4"/>
  <c r="AG83" i="4"/>
  <c r="AG82" i="4"/>
  <c r="AG81" i="4"/>
  <c r="AG80" i="4"/>
  <c r="AG79" i="4"/>
  <c r="AG78" i="4"/>
  <c r="AG59" i="4"/>
  <c r="AG44" i="4"/>
  <c r="AG43" i="4"/>
  <c r="AG42" i="4"/>
  <c r="AG41" i="4"/>
  <c r="AG40" i="4"/>
  <c r="AG39" i="4"/>
  <c r="AG38" i="4"/>
  <c r="AG37" i="4"/>
  <c r="AG36" i="4"/>
  <c r="AG58" i="4"/>
  <c r="AG72" i="4"/>
  <c r="AG71" i="4"/>
  <c r="AG70" i="4"/>
  <c r="AG69" i="4"/>
  <c r="AG68" i="4"/>
  <c r="AG67" i="4"/>
  <c r="AG66" i="4"/>
  <c r="AG65" i="4"/>
  <c r="AG64" i="4"/>
  <c r="AG63" i="4"/>
  <c r="AG62" i="4"/>
  <c r="AG57" i="4"/>
  <c r="AG56" i="4"/>
  <c r="AG55" i="4"/>
  <c r="AG54" i="4"/>
  <c r="AG77" i="4"/>
  <c r="AG53" i="4"/>
  <c r="AG52" i="4"/>
  <c r="AG51" i="4"/>
  <c r="AG50" i="4"/>
  <c r="AG49" i="4"/>
  <c r="AG48" i="4"/>
  <c r="AG47" i="4"/>
  <c r="AG76" i="4"/>
  <c r="AG46" i="4"/>
  <c r="AG45" i="4"/>
  <c r="AG35" i="4"/>
  <c r="AG34" i="4"/>
  <c r="AG33" i="4"/>
  <c r="AG32" i="4"/>
  <c r="AG31" i="4"/>
  <c r="AG30" i="4"/>
  <c r="AG29" i="4"/>
  <c r="AG28" i="4"/>
  <c r="AG27" i="4"/>
  <c r="AG26" i="4"/>
  <c r="AG22" i="4"/>
  <c r="L212" i="4" l="1"/>
  <c r="L213" i="4"/>
  <c r="L214" i="4"/>
  <c r="L211" i="4"/>
  <c r="S470" i="4" l="1"/>
  <c r="S467" i="4"/>
  <c r="S466" i="4"/>
  <c r="S465" i="4"/>
  <c r="S459" i="4"/>
  <c r="S458" i="4"/>
  <c r="S457" i="4"/>
  <c r="S456" i="4"/>
  <c r="S455" i="4"/>
  <c r="S454" i="4"/>
  <c r="S453" i="4"/>
  <c r="S450" i="4"/>
  <c r="S444" i="4"/>
  <c r="S441" i="4"/>
  <c r="S440" i="4"/>
  <c r="S433" i="4"/>
  <c r="S430" i="4"/>
  <c r="S429" i="4"/>
  <c r="S426" i="4"/>
  <c r="S421" i="4"/>
  <c r="S420" i="4"/>
  <c r="S419" i="4"/>
  <c r="S411" i="4"/>
  <c r="S410" i="4"/>
  <c r="S409" i="4"/>
  <c r="S408" i="4"/>
  <c r="S407" i="4"/>
  <c r="S406" i="4"/>
  <c r="S405" i="4"/>
  <c r="S404" i="4"/>
  <c r="S403" i="4"/>
  <c r="S402" i="4"/>
  <c r="S401" i="4"/>
  <c r="S400" i="4"/>
  <c r="S399" i="4"/>
  <c r="S398" i="4"/>
  <c r="S397" i="4"/>
  <c r="S396" i="4"/>
  <c r="S395" i="4"/>
  <c r="S392" i="4"/>
  <c r="S391" i="4"/>
  <c r="S390" i="4"/>
  <c r="S389" i="4"/>
  <c r="S385" i="4"/>
  <c r="S384" i="4"/>
  <c r="S383" i="4"/>
  <c r="S382" i="4"/>
  <c r="S381" i="4"/>
  <c r="S380" i="4"/>
  <c r="S372" i="4"/>
  <c r="S371" i="4"/>
  <c r="S370" i="4"/>
  <c r="S369" i="4"/>
  <c r="S368" i="4"/>
  <c r="S367" i="4"/>
  <c r="S366" i="4"/>
  <c r="S364" i="4"/>
  <c r="S363" i="4"/>
  <c r="S362" i="4"/>
  <c r="S361" i="4"/>
  <c r="S360" i="4"/>
  <c r="S214" i="4"/>
  <c r="S213" i="4"/>
  <c r="S212" i="4"/>
  <c r="S211" i="4"/>
  <c r="S209" i="4"/>
  <c r="S351" i="4"/>
  <c r="S204" i="4"/>
  <c r="S203" i="4"/>
  <c r="S202" i="4"/>
  <c r="S201" i="4"/>
  <c r="S205" i="4"/>
  <c r="S194" i="4"/>
  <c r="S193" i="4"/>
  <c r="S192" i="4"/>
  <c r="S191" i="4"/>
  <c r="S190" i="4"/>
  <c r="S11" i="4" s="1"/>
  <c r="S350" i="4" l="1"/>
  <c r="S347" i="4" s="1"/>
  <c r="S418" i="4"/>
  <c r="S438" i="4"/>
  <c r="S379" i="4"/>
  <c r="S451" i="4"/>
  <c r="S427" i="4"/>
  <c r="S195" i="4"/>
  <c r="S359" i="4"/>
  <c r="S185" i="4"/>
  <c r="S208" i="4"/>
  <c r="AG11" i="4"/>
  <c r="W16" i="4"/>
  <c r="P16" i="4"/>
  <c r="L16" i="4"/>
  <c r="AG171" i="4"/>
  <c r="AG185" i="4"/>
  <c r="AG195" i="4"/>
  <c r="AG217" i="4"/>
  <c r="AG228" i="4"/>
  <c r="AG287" i="4"/>
  <c r="AG334" i="4"/>
  <c r="AG338" i="4"/>
  <c r="H350" i="4"/>
  <c r="W210" i="4"/>
  <c r="S210" i="4"/>
  <c r="P210" i="4"/>
  <c r="L210" i="4"/>
  <c r="I359" i="4"/>
  <c r="W365" i="4"/>
  <c r="S365" i="4"/>
  <c r="S355" i="4" s="1"/>
  <c r="P365" i="4"/>
  <c r="I365" i="4"/>
  <c r="L365" i="4"/>
  <c r="H355" i="4"/>
  <c r="W375" i="4"/>
  <c r="P375" i="4"/>
  <c r="L375" i="4"/>
  <c r="H375" i="4"/>
  <c r="W394" i="4"/>
  <c r="S394" i="4"/>
  <c r="S376" i="4" s="1"/>
  <c r="P394" i="4"/>
  <c r="P376" i="4" s="1"/>
  <c r="I394" i="4"/>
  <c r="L394" i="4"/>
  <c r="H376" i="4"/>
  <c r="AG416" i="4"/>
  <c r="P424" i="4"/>
  <c r="W424" i="4"/>
  <c r="S424" i="4"/>
  <c r="AG424" i="4"/>
  <c r="L424" i="4"/>
  <c r="H424" i="4"/>
  <c r="W427" i="4"/>
  <c r="AG427" i="4"/>
  <c r="W431" i="4"/>
  <c r="S431" i="4"/>
  <c r="P431" i="4"/>
  <c r="AG431" i="4"/>
  <c r="L431" i="4"/>
  <c r="H431" i="4"/>
  <c r="I438" i="4"/>
  <c r="H438" i="4"/>
  <c r="W442" i="4"/>
  <c r="S442" i="4"/>
  <c r="P442" i="4"/>
  <c r="L442" i="4"/>
  <c r="H442" i="4"/>
  <c r="W463" i="4"/>
  <c r="S463" i="4"/>
  <c r="P463" i="4"/>
  <c r="I463" i="4"/>
  <c r="L463" i="4"/>
  <c r="W468" i="4"/>
  <c r="S468" i="4"/>
  <c r="I468" i="4"/>
  <c r="L468" i="4"/>
  <c r="S348" i="4" l="1"/>
  <c r="S345" i="4" s="1"/>
  <c r="H12" i="4"/>
  <c r="S375" i="4"/>
  <c r="P414" i="4"/>
  <c r="L414" i="4"/>
  <c r="L10" i="4" s="1"/>
  <c r="S416" i="4"/>
  <c r="S414" i="4"/>
  <c r="H414" i="4"/>
  <c r="W414" i="4"/>
  <c r="H412" i="4"/>
  <c r="S183" i="4"/>
  <c r="L434" i="4"/>
  <c r="L436" i="4"/>
  <c r="P434" i="4"/>
  <c r="P436" i="4"/>
  <c r="W434" i="4"/>
  <c r="W436" i="4"/>
  <c r="H436" i="4"/>
  <c r="H434" i="4"/>
  <c r="AG468" i="4"/>
  <c r="AG463" i="4"/>
  <c r="AG442" i="4"/>
  <c r="AG394" i="4"/>
  <c r="AG451" i="4"/>
  <c r="H347" i="4"/>
  <c r="H348" i="4"/>
  <c r="H345" i="4" s="1"/>
  <c r="P355" i="4"/>
  <c r="P357" i="4"/>
  <c r="P352" i="4" s="1"/>
  <c r="W10" i="4"/>
  <c r="W412" i="4"/>
  <c r="W355" i="4"/>
  <c r="W357" i="4"/>
  <c r="W352" i="4" s="1"/>
  <c r="S357" i="4"/>
  <c r="S352" i="4" s="1"/>
  <c r="S354" i="4"/>
  <c r="P412" i="4"/>
  <c r="L357" i="4"/>
  <c r="L355" i="4"/>
  <c r="L412" i="4"/>
  <c r="AG438" i="4"/>
  <c r="I16" i="4"/>
  <c r="S16" i="4"/>
  <c r="H16" i="4"/>
  <c r="AG210" i="4"/>
  <c r="P206" i="4"/>
  <c r="P17" i="4"/>
  <c r="I17" i="4"/>
  <c r="H206" i="4"/>
  <c r="S206" i="4"/>
  <c r="L206" i="4"/>
  <c r="W206" i="4"/>
  <c r="W17" i="4"/>
  <c r="AG21" i="4"/>
  <c r="AG75" i="4"/>
  <c r="I375" i="4"/>
  <c r="AG379" i="4"/>
  <c r="I355" i="4"/>
  <c r="AG365" i="4"/>
  <c r="I354" i="4"/>
  <c r="AG359" i="4"/>
  <c r="I347" i="4"/>
  <c r="AG350" i="4"/>
  <c r="H96" i="4"/>
  <c r="H332" i="4"/>
  <c r="H226" i="4"/>
  <c r="H19" i="4"/>
  <c r="H183" i="4"/>
  <c r="I332" i="4"/>
  <c r="AG215" i="4"/>
  <c r="I96" i="4"/>
  <c r="W377" i="4"/>
  <c r="W373" i="4" s="1"/>
  <c r="I377" i="4"/>
  <c r="I226" i="4"/>
  <c r="I183" i="4"/>
  <c r="L377" i="4"/>
  <c r="L373" i="4" s="1"/>
  <c r="P19" i="4"/>
  <c r="H357" i="4"/>
  <c r="H352" i="4" s="1"/>
  <c r="W19" i="4"/>
  <c r="I19" i="4"/>
  <c r="P377" i="4"/>
  <c r="P373" i="4" s="1"/>
  <c r="L376" i="4"/>
  <c r="W376" i="4"/>
  <c r="H354" i="4"/>
  <c r="H377" i="4"/>
  <c r="H373" i="4" s="1"/>
  <c r="S377" i="4"/>
  <c r="S373" i="4" s="1"/>
  <c r="I376" i="4"/>
  <c r="I357" i="4"/>
  <c r="S412" i="4" l="1"/>
  <c r="H10" i="4"/>
  <c r="W12" i="4"/>
  <c r="P12" i="4"/>
  <c r="P10" i="4"/>
  <c r="I12" i="4"/>
  <c r="P14" i="4"/>
  <c r="P8" i="4" s="1"/>
  <c r="W14" i="4"/>
  <c r="W8" i="4" s="1"/>
  <c r="AG414" i="4"/>
  <c r="AG375" i="4"/>
  <c r="AG17" i="4"/>
  <c r="AG376" i="4"/>
  <c r="AG332" i="4"/>
  <c r="AG412" i="4"/>
  <c r="AG183" i="4"/>
  <c r="AG354" i="4"/>
  <c r="AG226" i="4"/>
  <c r="AG347" i="4"/>
  <c r="AG355" i="4"/>
  <c r="L352" i="4"/>
  <c r="H14" i="4"/>
  <c r="H8" i="4" s="1"/>
  <c r="I14" i="4"/>
  <c r="AG19" i="4"/>
  <c r="I352" i="4"/>
  <c r="AG357" i="4"/>
  <c r="I345" i="4"/>
  <c r="AG348" i="4"/>
  <c r="I373" i="4"/>
  <c r="AG377" i="4"/>
  <c r="AG352" i="4" l="1"/>
  <c r="AG12" i="4"/>
  <c r="AG345" i="4"/>
  <c r="AG373" i="4"/>
  <c r="S448" i="4" l="1"/>
  <c r="I448" i="4"/>
  <c r="I436" i="4" l="1"/>
  <c r="I434" i="4"/>
  <c r="AG448" i="4"/>
  <c r="S434" i="4"/>
  <c r="S436" i="4"/>
  <c r="S10" i="4" s="1"/>
  <c r="I8" i="4" l="1"/>
  <c r="I10" i="4"/>
  <c r="AG434" i="4"/>
  <c r="AG436" i="4"/>
  <c r="L75" i="4"/>
  <c r="S78" i="4"/>
  <c r="S75" i="4" l="1"/>
  <c r="S19" i="4" s="1"/>
  <c r="S14" i="4" s="1"/>
  <c r="S8" i="4" s="1"/>
  <c r="L17" i="4"/>
  <c r="L19" i="4"/>
  <c r="S17" i="4" l="1"/>
  <c r="S12" i="4" s="1"/>
  <c r="L12" i="4"/>
  <c r="L14" i="4"/>
  <c r="L8" i="4" l="1"/>
  <c r="AD98" i="4" l="1"/>
  <c r="AD16" i="4" s="1"/>
  <c r="AD10" i="4" s="1"/>
  <c r="AF128" i="4"/>
  <c r="AG128" i="4" s="1"/>
  <c r="AF98" i="4" l="1"/>
  <c r="AF96" i="4" s="1"/>
  <c r="AF14" i="4" s="1"/>
  <c r="AD96" i="4"/>
  <c r="AD14" i="4" s="1"/>
  <c r="AE128" i="4"/>
  <c r="AE98" i="4" s="1"/>
  <c r="AG98" i="4" l="1"/>
  <c r="AG96" i="4"/>
  <c r="AF16" i="4"/>
  <c r="AF10" i="4" s="1"/>
  <c r="AG10" i="4" s="1"/>
  <c r="AD8" i="4"/>
  <c r="AE96" i="4"/>
  <c r="AE14" i="4" s="1"/>
  <c r="AE8" i="4" s="1"/>
  <c r="AE16" i="4"/>
  <c r="AE10" i="4" s="1"/>
  <c r="AF8" i="4"/>
  <c r="AG8" i="4" s="1"/>
  <c r="AG14" i="4"/>
  <c r="AG16" i="4" l="1"/>
</calcChain>
</file>

<file path=xl/sharedStrings.xml><?xml version="1.0" encoding="utf-8"?>
<sst xmlns="http://schemas.openxmlformats.org/spreadsheetml/2006/main" count="2835" uniqueCount="862">
  <si>
    <t>ГРБС, наименование, месторасположение объекта, мощность</t>
  </si>
  <si>
    <t>Разработка проектно-сметной документации</t>
  </si>
  <si>
    <t>Проведение госэкспертизы</t>
  </si>
  <si>
    <t>Дата заключения контракта (планируемая)*</t>
  </si>
  <si>
    <t>Дата получения положительного заключения</t>
  </si>
  <si>
    <t>Строительно-монтажные работы</t>
  </si>
  <si>
    <t>Планируемый ввод мощности в 2020 году (соотв. ед)</t>
  </si>
  <si>
    <t>Подлежит финансированию в 2020 году</t>
  </si>
  <si>
    <t>Общий объем финансирования на 2020 год</t>
  </si>
  <si>
    <t>Дата объявления торгов
(планируемая)*</t>
  </si>
  <si>
    <t>Всего</t>
  </si>
  <si>
    <t>ВСЕГО</t>
  </si>
  <si>
    <t>в том числе</t>
  </si>
  <si>
    <t>в том числе:</t>
  </si>
  <si>
    <t>ОБЩЕЕ ОБРАЗОВАНИЕ</t>
  </si>
  <si>
    <t>МИНИСТЕРСТВО СТРОИТЕЛЬСТВА И ЖИЛИЩНО-КОММУНАЛЬНОГО ХОЗЯЙСТВА РЕСПУБЛИКИ ДАГЕСТАН</t>
  </si>
  <si>
    <t>Общеобразовательная организация на 500 ученических мест в с. Чинар, Дербентского района, в том числе разработка проектно-сметной документации</t>
  </si>
  <si>
    <t>Общеобразовательная организация на 300 ученических мест в с. Герга, Каякентского район, в том числе разработка проектно-сметной документации</t>
  </si>
  <si>
    <t>Общеобразовательная организация на 216 ученических мест  в с. Нижний Чирюрт, Кизилюртовский район, в том числе разработка проектно-сметной документации</t>
  </si>
  <si>
    <t>Общеобразовательная организация на 100 ученических мест в с. Батыр-Мурза, Ногайский район, в том числе разработка проектно-сметной документации</t>
  </si>
  <si>
    <t>Общеобразовательная организация на 150 ученических мест в с. Герейханова, Сулейман-Стальский район, в том числе разработка проектно-сметной документации</t>
  </si>
  <si>
    <t>Общеобразовательная организация на 500 ученических мест в с. Хурик, Табасаранского район, в том числе разработка проектно-сметной документации</t>
  </si>
  <si>
    <t>Общеобразовательная организация на 100 ученических мест в с. Туруф, Табасаранского район, в том числе разработка проектно-сметной документации</t>
  </si>
  <si>
    <t>Общеобразовательная организация на 400 ученических мест  в с. Тарумовка, Тарумовский район, в том числе разработка проектно-сметной документации</t>
  </si>
  <si>
    <t>Общеобразовательная организация на 120 ученических мест в с. Аракани, Унцукульский район, в том числе разработка проектно-сметной документации</t>
  </si>
  <si>
    <t>Общеобразовательная организация на 100 ученических мест в с. Мокок, Цунтинский район, в том числе разработка проектно-сметной документации</t>
  </si>
  <si>
    <t>Общеобразовательная организация (интернат) на 100 ученических мест в с. Гениятль, Цунтинский район, в том числе разработка проектно-сметной документации</t>
  </si>
  <si>
    <t>Общеобразовательная организация на 400 ученических мест в г. Махачкала (ул. Джигитская), в том числе разработка проектно-сметной документации</t>
  </si>
  <si>
    <t>Общеобразовательная организация на 800 ученических мест в г. Кизляр, в том числе разработка проектно-сметной документации</t>
  </si>
  <si>
    <t>ДОШКОЛЬНОЕ ОБРАЗОВАНИЕ</t>
  </si>
  <si>
    <t>Дошкольная образовательная организация на 80 мест в с. Бургимакмахи, 
Акушинский район, в том числе разработка проектно-сметной документации</t>
  </si>
  <si>
    <t>Дошкольная образовательная организация на 250 мест в с. Адильянгиюрт, Бабаюртовский район, в том числе разработка проектно-сметной документации</t>
  </si>
  <si>
    <t>Дошкольная образовательная организация на 60 мест  (пристройка) в с. Рахата, Ботлихский район, в том числе разработка проектно-сметной документации</t>
  </si>
  <si>
    <t>Дошкольная образовательная организация на 90 мест в с. Нижнее Казанище, Буйнакский район, в том числе разработка проектно-сметной документации</t>
  </si>
  <si>
    <t>Дошкольная образовательная организация на 60 мест в с. Гуниб Гунибского района, в том числе разработка проектно-сметной документации</t>
  </si>
  <si>
    <t>Дошкольная образовательная организация на 60 мест  в с. Куллар, Дербентский район, в том числе разработка проектно-сметной документации</t>
  </si>
  <si>
    <t>Дошкольная образовательная организация на 150 мест в с.Маджалис, 
Кайтагский район, в том числе разработка проектно-сметной документации</t>
  </si>
  <si>
    <t>Дошкольная образовательная организация на 80 мест в с. Комсомольское, 
Кизилюртовский район, в том числе разработка проектно-сметной документации</t>
  </si>
  <si>
    <t>Дошкольная образовательная организация на 80 мест  в с. Красный Восход, 
Кизлярский район, в том числе разработка проектно-сметной документации</t>
  </si>
  <si>
    <t>Дошкольная образовательная организация на 120 мест в с. Коркмаскала, Кумторкалинский район, в том числе разработка проектно-сметной документации</t>
  </si>
  <si>
    <t>Дошкольная образовательная организация на 120 мест в с. Кумух, Лакский район, в том числе разработка проектно-сметной документации</t>
  </si>
  <si>
    <t>Дошкольная образовательная организация на 200 мест в с. Новомехельта Новолакского района, в том числе разработка проектно-сметной документации</t>
  </si>
  <si>
    <t>Дошкольная образовательная организация на 100 мест в с. Даркуш-Казмаляр,
Сулейман-Стальский район, в том числе разработка проектно-сметной документации</t>
  </si>
  <si>
    <t>Дошкольная образовательная организация на 60 мест в с. Гувлиг, Табасаранский район, в том числе разработка проектно-сметной документации</t>
  </si>
  <si>
    <t>Дошкольная образовательная организация на 80 мест в с. Юрковка, Тарумовский район, в том числе разработка проектно-сметной документации</t>
  </si>
  <si>
    <t>Дошкольная образовательная организация на 60 мест в с. Чувек, Хивский район, в том числе разработка проектно-сметной документации</t>
  </si>
  <si>
    <t>Дошкольная образовательная организация на 250 мест в г. Дагестанские Огни, в том числе разработка проектно-сметной документации</t>
  </si>
  <si>
    <t>УПРАВЛЕНИЕ ПРАВИТЕЛЬСТВА РЕСПУБЛИКИ ДАГЕСТАН ПО ВОПРОСАМ ПЕРЕСЕЛЕНИЯ ЛАКСКОГО НАСЕЛЕНИЯ НОВОЛАКСКОГО РАЙОНА И ВОССТАНОВЛЕНИЯ АУХОВСКОГО РАЙОНА</t>
  </si>
  <si>
    <t>ЗДРАВООХРАНЕНИЕ</t>
  </si>
  <si>
    <t>ГБУ РД "Республиканский наркологический диспансер" с реабилитационным центром на 25 коек в г. Махачкала</t>
  </si>
  <si>
    <t xml:space="preserve">Строительство корпуса стационара на 150 коек с операционно-реанимационным блоком ГБУ РД "Республиканский онкологический диспансер", г. Махачкала </t>
  </si>
  <si>
    <t>Строительство детской республиканской клинической больницы № 2 на 300 коек (Центр специализированной медицинской помощи детям), г. Каспийск</t>
  </si>
  <si>
    <t xml:space="preserve">Поликлиника на 200 посещений в смену с диагностическим блоком по ул. Ермошкина, 3, г. Махачкала  </t>
  </si>
  <si>
    <t>КУЛЬТУРА</t>
  </si>
  <si>
    <t>МИНИСТЕРСТВО КУЛЬТУРЫ РЕСПУБЛИКИ ДАГЕСТАН</t>
  </si>
  <si>
    <t>Строительство Дома танца ансамбля "Лезгинка", г. Махачкала</t>
  </si>
  <si>
    <t>Мемориальный комплекс "Белые журавли", Хунзахский район, в том числе разработка проектно-сметной документации</t>
  </si>
  <si>
    <t>ФИЗИЧЕСКАЯ КУЛЬТУРА И СПОРТ</t>
  </si>
  <si>
    <t>МИНИСТЕРСТВО ПО ФИЗИЧЕСКОЙ КУЛЬТУРЕ И СПОРТУ РЕСПУБЛИКИ ДАГЕСТАН</t>
  </si>
  <si>
    <t xml:space="preserve">Физкультурно-оздоровительный комплекс с универсальным игровым залом 36х18 в с. Карамахи Буйнакского района Республики Дагестан </t>
  </si>
  <si>
    <t xml:space="preserve">Физкультурно-оздоровительный комплекс с универсальным игровым залом 42х24 в с. Эндирей, Хасавюртовский район </t>
  </si>
  <si>
    <t>Физкультурно-оздоровительный комплекс с универсальным игровым залом 36х18 в г. Дербент</t>
  </si>
  <si>
    <t xml:space="preserve">Спортивный комплекс в п. Дубки Казбековского района Республики Дагестан </t>
  </si>
  <si>
    <t xml:space="preserve">Ледовый дворец с двумя катками на 3500 мест в г. Махачкале Республики Дагестан </t>
  </si>
  <si>
    <t>Физкультурно-оздоровительный комплекс, г. Кизилюрт, в том числе разработка проектно-сметной документации</t>
  </si>
  <si>
    <t>ГАЗИФИКАЦИЯ</t>
  </si>
  <si>
    <t>МИНИСТЕРСТВО ПРОМЫШЛЕННОСТИ И ЭНЕРГЕТИКИ РЕСПУБЛИКИ ДАГЕСТАН</t>
  </si>
  <si>
    <t>Газопровод-отвод к с. Кумух, Лакский район, в том числе разработка проектно-сметной документации</t>
  </si>
  <si>
    <t>Межпоселковый газопровод к с. Экибулак, Буйнакский район, в том числе разработка проектно-сметной документации</t>
  </si>
  <si>
    <t>Межпоселковый газопровод к с. Харбук, Дахадаевский район, в том числе разработка проектно-сметной документации</t>
  </si>
  <si>
    <t>Межпоселковый газопровод к с. Урцаки, Сутбук, Бакни, Дахадаевский район, в том числе разработка проектно-сметной документации</t>
  </si>
  <si>
    <t>Межпоселковый газопровод с. Микрах-с.Текипиркент, с.Кавалар с ответвлением к с. Каладжух, Докузпаринский район, в том числе разработка проектно-сметной документации</t>
  </si>
  <si>
    <t>Межпоселковый газопровод к с. Каракюре, Докузпаринский район, в том числе разработка проектно-сметной документации</t>
  </si>
  <si>
    <t>Межпоселковый газопровод к с. Огузер, Кизлярский район, в том числе разработка проектно-сметной документации</t>
  </si>
  <si>
    <t>Межпоселковый газопровод к с. Нововладимирское- с. Курдюковское, Кизлярский район, в том числе разработка проектно-сметной документации</t>
  </si>
  <si>
    <t>Межпоселковый газопровод к с. Керликент, Кизлярский район, в том числе разработка проектно-сметной документации</t>
  </si>
  <si>
    <t>Межпоселковый газопровод к с. Персидское - с. Мулла-Али, Кизлярский район, в том числе разработка проектно-сметной документации</t>
  </si>
  <si>
    <t>Межпоселковый газопровод к с. Дагестанское, Кизлярский район, в том числе разработка проектно-сметной документации</t>
  </si>
  <si>
    <t>Межпоселковый газопровод к с. Сулутюбе, Ногайский район, в том числе разработка проектно-сметной документации</t>
  </si>
  <si>
    <t>Межпоселковый газопровод к с. Канасираги, Сергокалинский район, в том числе разработка проектно-сметной документации</t>
  </si>
  <si>
    <t>Межпоселковый газопровод к п. Шамилькала с ответвлением к с. Ирганай, Унцукульский район, в том числе разработка проектно-сметной документации</t>
  </si>
  <si>
    <t>Межпоселковый газопровод к с. Очло, Хунзахский район, в том числе разработка проектно-сметной документации</t>
  </si>
  <si>
    <t>Межпоселковый газопровод к с. Андых, Шамильский район, в том числе разработка проектно-сметной документации</t>
  </si>
  <si>
    <t>Водоснабжение городского округа "город "Южно-Сухокумск"</t>
  </si>
  <si>
    <t>Водоснабжение сел. Новые Викри Каякентского района (бурение артскважин), в том числе разработка проектно-сметной документации</t>
  </si>
  <si>
    <t>Водоснабжение с. Юбилейное Кизлярского района, в том числе разработка проектно-сметной документации</t>
  </si>
  <si>
    <t>Водоснабжение с. Новомонастырское Кизлярского района, в том числе разработка проектно-сметной документации</t>
  </si>
  <si>
    <t>Водоснабжение с. Крайновка Кизлярского района, в том числе разработка проектно-сметной документации</t>
  </si>
  <si>
    <t>Бурение артезианской скважины в с. Карагас Ногайского района, в том числе разработка проектно-сметной документации</t>
  </si>
  <si>
    <t>Бурение артезианской скважины в с. Эдиге Ногайского района, в том числе разработка проектно-сметной документации</t>
  </si>
  <si>
    <t>Бурение артезианской скважины в с. Орта-Тюбе Ногайского района, в том числе разработка проектно-сметной документации</t>
  </si>
  <si>
    <t>Водоснабжение с. Новодмитриевка Тарумовского района, в том числе разработка проектно-сметной документации</t>
  </si>
  <si>
    <t>Артскважина в с.Александро-Невское Тарумовского района, в том числе разработка проектно-сметной документации</t>
  </si>
  <si>
    <t>Артскважина в с. Юрковка Тарумовского района, в том числе разработка проектно-сметной документации</t>
  </si>
  <si>
    <t>Строительство артскважин в с. Эндирей Хасавюртовского района, в том числе разработка проектно-сметной документации</t>
  </si>
  <si>
    <t>Водоснабжение с. Солнечное Хасавюртовского района (2 этап), в том числе разработка проектно-сметной документации</t>
  </si>
  <si>
    <t>Реконструкция и расширение очистных сооружений п. Бавтугай с доведением мощности до 3 тыс. куб. м/сутки, г.Кизилюрт, в том числе разработка проектно-сметной документации</t>
  </si>
  <si>
    <t>Водоснабжение с. Тлядал Бежтинского участка, в том числе разработка проектно-сметной документации</t>
  </si>
  <si>
    <t>Водоснабжение сел. Салта Гунибского района, в том числе разработка проектно-сметной документации</t>
  </si>
  <si>
    <t>Водоснабжение с. Бускри, Дахадаевский район, в том числе разработка проектно-сметной документации</t>
  </si>
  <si>
    <t>Водоснабжение с. Хазар Дербентского района Республики Дагестан, в том числе разработка проектно-сметной документации</t>
  </si>
  <si>
    <t>Внутрисельские сети водоснабжения с. Куруш, Хасавюртовский район</t>
  </si>
  <si>
    <t>Водоснабжение с. Канциль Хивского района, в том числе разработка проектно-сметной документации</t>
  </si>
  <si>
    <t>Водоснабжение с. Арани Хунзахского района, в том числе разработка проектно-сметной документации</t>
  </si>
  <si>
    <t xml:space="preserve">Реконструкция и расширение очистных сооружений водоснабжения с доведением мощности до 32 тыс. куб.м/сутки в г. Кизилюрт </t>
  </si>
  <si>
    <t>Водоочистные сооружения в с. Новокули, переселенческий Новолакский район</t>
  </si>
  <si>
    <t>ВОДООТВЕДЕНИЕ</t>
  </si>
  <si>
    <t>Реконструкция насосных станций канализации №1 и №2 п. Н. Сулак г. Кизилюрт, в том числе разработка проектно-сметной документации</t>
  </si>
  <si>
    <t>Строительство сетей водоотведения мкр. "Пальмира" городского округа с внутригородским делением "город Махачкала"</t>
  </si>
  <si>
    <t xml:space="preserve">Строительство сетей водоотведения мкр "ДОСААФ" городского округа с внутригородским делением "город Махачкала" </t>
  </si>
  <si>
    <t>Реконструкция и расширение очистных сооружений канализации г. Кизилюрт с доведением мощности до 15 тыс. куб.м/сутки</t>
  </si>
  <si>
    <t>Очистные сооружения хозяйственно-бытовых сточных вод производительностью 1300 м³/сутки.  в п. Тюбе Кумторкалинского района</t>
  </si>
  <si>
    <t>ЭЛЕКТРОСНАБЖЕНИЕ</t>
  </si>
  <si>
    <t>288 кв.м</t>
  </si>
  <si>
    <t>120 уч.мест</t>
  </si>
  <si>
    <t>177 уч.мест</t>
  </si>
  <si>
    <t>60 мест</t>
  </si>
  <si>
    <t>90 мест</t>
  </si>
  <si>
    <t>140 мест</t>
  </si>
  <si>
    <t>25 коек</t>
  </si>
  <si>
    <t>10 коек</t>
  </si>
  <si>
    <t xml:space="preserve">50 коек
100 пос. см. </t>
  </si>
  <si>
    <t>200 пос. см.</t>
  </si>
  <si>
    <t>648 кв.м</t>
  </si>
  <si>
    <t>270 кв.м</t>
  </si>
  <si>
    <t>20 км</t>
  </si>
  <si>
    <t>15,8 км</t>
  </si>
  <si>
    <t>17,2 км</t>
  </si>
  <si>
    <t>11,6 км</t>
  </si>
  <si>
    <t>1,5 км</t>
  </si>
  <si>
    <t>28,0 км</t>
  </si>
  <si>
    <t>15,0 км</t>
  </si>
  <si>
    <t>5,5 км</t>
  </si>
  <si>
    <t>10,0 км</t>
  </si>
  <si>
    <t>14,0 км</t>
  </si>
  <si>
    <t>6,5 км</t>
  </si>
  <si>
    <t>11,0 км</t>
  </si>
  <si>
    <t>31,3 км</t>
  </si>
  <si>
    <t>9,0 км</t>
  </si>
  <si>
    <t>1,2 км</t>
  </si>
  <si>
    <t>8,7 км</t>
  </si>
  <si>
    <t>6,0 км</t>
  </si>
  <si>
    <t>4,5 км</t>
  </si>
  <si>
    <t>13,6 км</t>
  </si>
  <si>
    <t>7,7 км</t>
  </si>
  <si>
    <t>46,6 км</t>
  </si>
  <si>
    <t>12,347 км</t>
  </si>
  <si>
    <t>38,8 км</t>
  </si>
  <si>
    <t>11 т. куб.м. сутки</t>
  </si>
  <si>
    <t>4,1 км</t>
  </si>
  <si>
    <t>1300 м³/сутки.</t>
  </si>
  <si>
    <t>80 уч.мест</t>
  </si>
  <si>
    <t>190 уч.м</t>
  </si>
  <si>
    <t>320 уч.мест</t>
  </si>
  <si>
    <t>50 уч.м</t>
  </si>
  <si>
    <t>100 уч.м</t>
  </si>
  <si>
    <t>250 уч.м</t>
  </si>
  <si>
    <t>500 уч.мест</t>
  </si>
  <si>
    <t>504 уч.мест</t>
  </si>
  <si>
    <t>700 уч.мест</t>
  </si>
  <si>
    <t>3,8 км</t>
  </si>
  <si>
    <t>8 км</t>
  </si>
  <si>
    <t>6,8 км</t>
  </si>
  <si>
    <t>ввод 
I этапа</t>
  </si>
  <si>
    <t>ввод</t>
  </si>
  <si>
    <t>ввод
I этапа</t>
  </si>
  <si>
    <t xml:space="preserve"> </t>
  </si>
  <si>
    <t>Реконструкция центральной районной больницы в с. Усухчай, Докузпаринский район, в том числе разработка проектно-сметной документации, 
58 коек/100 пос. см.</t>
  </si>
  <si>
    <t>Больница в с. Доргели, Карабудахкентский район, 10 коек</t>
  </si>
  <si>
    <t xml:space="preserve">Больница в  Каякент, Каякентский район
50 коек
100 пос. см. </t>
  </si>
  <si>
    <t>ВОДОСНАБЖЕНИЕ</t>
  </si>
  <si>
    <t>Школа в с. Львовское №1, Бабаюртовский район, в том числе разработка проектно-сметной документации,
216 уч. мест</t>
  </si>
  <si>
    <t>Школа в с. Рахата, Ботлихский район, в том числе разработка проектно-сметной документации,
400 уч.мест</t>
  </si>
  <si>
    <t>Школа в с.Н.Алак, Ботлихский район, в том числе разработка проектно-сметной документации,
180 уч. мест</t>
  </si>
  <si>
    <t>Школа в с.Годобери, Ботлихский район, в том числе разработка проектно-сметной документации,
420 уч. мест</t>
  </si>
  <si>
    <t>Школа в с. Апши, Буйнакский район, в том числе разработка проектно-сметной документации,
190 уч.мест</t>
  </si>
  <si>
    <t>Школа в с. Аймаки (2 очередь-спортзал и пищеблок), Гергебильский район, в том числе разработка проектно-сметной документации,
288 кв.м</t>
  </si>
  <si>
    <t>Школа в с. Ленинаул, Казбековский район, в том числе разработка проектно-сметной документации,
420 уч. мест</t>
  </si>
  <si>
    <t>Школа-интернат в с.Вихли, Кулинский район, в том числе разработка проектно-сметной документации,
220 уч. мест</t>
  </si>
  <si>
    <t>Школа в с. Охли, Левашинский район, в том числе разработка проектно-сметной документации,
320 уч. мест</t>
  </si>
  <si>
    <t>Школа в с. Рутул, Рутульский район, в том числе разработка проектно-сметной документации,
420 уч. мест</t>
  </si>
  <si>
    <t>Школа в с. Миглакасимахи, Сергокалинский район,
150 уч.мест</t>
  </si>
  <si>
    <t>Школа в с. Сикар, Тляратинского района,
50 уч. мест</t>
  </si>
  <si>
    <t>Школа в с. Балахани, Унцукульский район, в том числе разработка проектно-сметной документации,
320 уч. мест</t>
  </si>
  <si>
    <t>Школа в с. Кахаб-Росо, Унцукульский район, в том числе разработка проектно-сметной документации,
120 уч. мест</t>
  </si>
  <si>
    <t>Школа в с. Тисси, Цумадинский район,
80 уч. мест</t>
  </si>
  <si>
    <t>Школа на 320 ученических мест  с двумя спальными корпусами по 120 мест на территории ГБОУ РД "Республиканский детский оздоровительно-образовательный центр круглогодичного действия "Солнечный берег", Карабудахкентский район, в том числе разработка проектно-сметной документации</t>
  </si>
  <si>
    <t>Школа в с. Бабаюрт, Бабаюртовский район,
1176 уч. мест</t>
  </si>
  <si>
    <t>Школа в с. Н.Аргвани, Гумбетовский район,
250 уч.мест</t>
  </si>
  <si>
    <t>Школа в с. Белиджи, Дербентский район,
500 уч. мест</t>
  </si>
  <si>
    <t>Реконструкция школы в с.Геджух, Дербентский район, в том числе разработка проектно-сметной документации,
320 уч. мест</t>
  </si>
  <si>
    <t>Школа в с.Джавгат, Кайтагский район, в том числе разработка проектно-сметной документации,
640 уч. мест</t>
  </si>
  <si>
    <t>Школа в с. Баршамай, Кайтагский район,
360 уч. мест</t>
  </si>
  <si>
    <t>Школа в с. Н.Захит, Хивский район,
177 уч.мест</t>
  </si>
  <si>
    <t>Пристройка учебного корпуса к школе №6, г. Дагестанские Огни,
504 уч. мест</t>
  </si>
  <si>
    <t>Школа в восточном МКР (2 очередь), г. Хасавюрт,
700 уч. мест</t>
  </si>
  <si>
    <t>Школа в г. Хасавюрт, ул. Победы,д.1,
604 уч. мест</t>
  </si>
  <si>
    <t>Детский сад в с. Хутрах, Цунтинский район,
60  мест</t>
  </si>
  <si>
    <t>Строительство  республиканского противотуберкулезного диспансера со стационаром, г.Махачкала,
320 коек</t>
  </si>
  <si>
    <t>Реконструкция центральной районной больницы в с. Ахты, Ахтынский район,
128 коек/250 пос. см.</t>
  </si>
  <si>
    <t>Участковая больница в с. Белиджи, Дербентский район, в том числе разработка проектно-сметной документации,
50 коек</t>
  </si>
  <si>
    <t>Роддом в с.Маджалис, Кайтагский район, в том числе разработка проектно-сметной документации,
30 коек</t>
  </si>
  <si>
    <t>Больница в с. Кумух, Лакский район, в том числе разработка проектно-сметной документации,
34 коек</t>
  </si>
  <si>
    <t>Поликлиника в с.Магарамкент, Магарамкентский район, в том числе разработка проектно-сметной документации,
150 пос. см</t>
  </si>
  <si>
    <t>Поликлиника в с. Хучни, Табасаранский район, в том числе разработка проектно-сметной документации,
150 пос/см</t>
  </si>
  <si>
    <t>Больница в с.Кидеро (2 очередь), Цунтинский район, в том числе разработка проектно-сметной документации,
30 коек</t>
  </si>
  <si>
    <t>Родильное отделение центральной  городской больницы, г. Кизилюрт,
120 коек</t>
  </si>
  <si>
    <t>Стадион в с. Вачи, Кулинский район, в том числе разработка проектно-сметной документации,
1900 мест</t>
  </si>
  <si>
    <t>Спортивный зал в с. Яраг-Казмаляр, Магарамкентский район, в том числе разработка проектно-сметной документации,
648 кв.м</t>
  </si>
  <si>
    <t>Замена участка водопровода Каспийск-Избербаш с реконструкцией всасывающего узла насосной станции первого подъема в г. Каспийск, в том числе разработка проектно-сметной документации,
1,5 км</t>
  </si>
  <si>
    <t>Водоснабжение пос. Сулак городского округа с внутригородским делением "город Махачкала", в том числе разработка проектно-сметной документации,
28,0 км</t>
  </si>
  <si>
    <t>Водоснабжение с. Богатыревка городского округа с внутригородским делением "город Махачкала", в том числе разработка проектно-сметной документации,
15,0 км</t>
  </si>
  <si>
    <t>Подводящий водопровод к с. Рича Агульского района Республики Дагестан, в том числе разработка проектно-сметной документации,
5,5 км</t>
  </si>
  <si>
    <t>Подводящий водопровод с. Буркихан Агульского района Республики Дагестан, в том числе разработка проектно-сметной документации,
7,0 км</t>
  </si>
  <si>
    <t>Водоснабжение села Усиша Акушинского района, в том числе разработка проектно-сметной документации,
10,0 км</t>
  </si>
  <si>
    <t>Водоснабжение сел. Бука, Чиа, Кураши МО СП "с/с Кассагумахинский" Акушинского района, в том числе разработка проектно-сметной документации,
14,2 км</t>
  </si>
  <si>
    <t>Водоснабжение села Танты Акушинского района, в том числе разработка проектно-сметной документации,
5,0 км</t>
  </si>
  <si>
    <t>Реконструкция водопровода Цолода-Верхнее Инхело Ахвахского района, в том числе разработка проектно-сметной документации,
4,0 км</t>
  </si>
  <si>
    <t>Реконструкция водопровода "Леке дере-Ахты", Ахтынский район, в том числе разработка проектно-сметной документации,
42,5 км</t>
  </si>
  <si>
    <t>Водоснабжение с. Карата, Ахвахского района, в том числе разработка проектно-сметной документации,
34,0 км</t>
  </si>
  <si>
    <t>Водоснабжение с. Бабаюрт Бабаюртовского района, в том числе разработка проектно-сметной документации,
83,0 км</t>
  </si>
  <si>
    <t>Строительство подводящего водопровода со станцией обеззараживания воды для водоснабжения села Чиркей, Буйнакского района Республики Дагестан, в том числе разработка проектно-сметной документации,
14,0 км</t>
  </si>
  <si>
    <t>Водоснабжение сел Хвартикуни, Курми, Кикуни и Гергебиль Гергебильского района, в том числе разработка проектно-сметной документации,
28,4 км</t>
  </si>
  <si>
    <t>Подводящее водоснабжение в с. Нижнее Инхо и в Верхнее Инхо Гумбетовского района Республики Дагестан, в том числе разработка проектно-сметной документации,
6,5 км</t>
  </si>
  <si>
    <t>Подводящие и внутрисельские сети водоснабжения  с. Мехельта Гумбетовского района, в том числе разработка проектно-сметной документации,
11,0 км</t>
  </si>
  <si>
    <t>Строительство сетей водоснабжения 
с. Дылым Казбековского района РД (2-й этап), в том числе разработка проектно-сметной документации,
31,3 км</t>
  </si>
  <si>
    <t>Водоснабжение с. Баршамай, Кайтагского района, в том числе разработка проектно-сметной документации,
30,0 км</t>
  </si>
  <si>
    <t>Водоснабжение села Султанянгиюрт, Кизилюртовский район РД, в том числе разработка проектно-сметной документации, 
28,0 км</t>
  </si>
  <si>
    <t>Водоснабжение с. Икра, Курахского района, в том числе разработка проектно-сметной документации,
18,1 км</t>
  </si>
  <si>
    <t>Строительство сетей водопровода в с. Кабир Курахского района, в том числе разработка проектно-сметной документации,
13,0 км</t>
  </si>
  <si>
    <t>Водоснабжение с. Хахита Левашинского района, в том числе разработка проектно-сметной документации,
11,5 км</t>
  </si>
  <si>
    <t>Водоснабжение с. Нижнее Чугли Левашинского района, в том числе разработка проектно-сметной документации,
9,0 км</t>
  </si>
  <si>
    <t>Водоснабжение с. Мугерган Магарамкентского района, в том числе разработка проектно-сметной документации,
17,5 км</t>
  </si>
  <si>
    <t>Групповой водопровод Яраг-Казмаляр, Бут-казмаляр, Новоаул, Кличхан и Кючхюр для нужд МО СП "сельсовет Новоаульский" Магарамкентского района, в том числе разработка проектно-сметной документации,
12,8 к.м.</t>
  </si>
  <si>
    <t>Водоснабжение с. Чапаево, Новолакский район, в том числе разработка проектно-сметной документации,
1,2 км</t>
  </si>
  <si>
    <t>Водоснабжение с. Ямансу, Новолакский район, в том числе разработка проектно-сметной документации,
9,0 км</t>
  </si>
  <si>
    <t>Водоснабжение с. Новолакское, Новолакский район, в том числе разработка проектно-сметной документации,
47,5 км</t>
  </si>
  <si>
    <t>Внутрипоселковый водопровод в с. Новая Мака Сулейман-Стальского района Республики Дагестан, в том числе разработка проектно-сметной документации,
34,0 км</t>
  </si>
  <si>
    <t>Внутрипоселковый водопровод в с. Куркент Сулейман-Стальского района, в том числе разработка проектно-сметной документации,
35,6 км</t>
  </si>
  <si>
    <t>Водоснабжение сёл Табасаранского района ( Кужник, Улуз, Караг, Шиле, Хапиль, Татиль), в том числе разработка проектно-сметной документации,
18,5 км</t>
  </si>
  <si>
    <t>Водопровод с. Сиртыч Табасаранского района Республики Дагестан, в том числе разработка проектно-сметной документации,
8,7 км</t>
  </si>
  <si>
    <t>Подводящий водопровод к с. Унцукуль Унцукульского района, в том числе разработка проектно-сметной документации,
6,0 км</t>
  </si>
  <si>
    <t>Строительство водопровода в с. Гимры Унцукульского района, в том числе разработка проектно-сметной документации,
4,3 км</t>
  </si>
  <si>
    <t>Водоснабжение с. Аксай Хасавюртовского района, в том числе разработка проектно-сметной документации,
85,0 км</t>
  </si>
  <si>
    <t>Водоснабжение с. Куштиль  Хивского района, в том числе разработка проектно-сметной документации,
11,0 км</t>
  </si>
  <si>
    <t>Подводящий водопровод с. Цунта (административный центр) Цунтинского района, в том числе разработка проектно-сметной документации,
4,7 км</t>
  </si>
  <si>
    <t>Водоснабжение по. Красноармейск, г.Махачкала,
14,0 км</t>
  </si>
  <si>
    <t>Водоснабжение пос. Шамхал, г. Махачкала,
28,0 км</t>
  </si>
  <si>
    <t>Водоснабжение пос. Новый Хушет городского округа с внутригородским делением "город Махачкала" ,
55,0 км</t>
  </si>
  <si>
    <t>Водоснабжение пос. Семендер городского округа с внутригородским делением "город Махачкала",
171,0 км</t>
  </si>
  <si>
    <t>Водоснабжение пос. Шамхал-Термен городского округа с внутригородским делением "город Махачкала",
35,0 км</t>
  </si>
  <si>
    <t>Водоснабжение пос. Ленинкент городского округа с внутригородским делением "город Махачкала",
84,0 км</t>
  </si>
  <si>
    <t>Очистные сооружения водоснабжения, г. Избербаш,
32 т. куб. м</t>
  </si>
  <si>
    <t>Реконструкция водопроводных сетей в г. Избербаш РД,
68,0 км</t>
  </si>
  <si>
    <t>Реконструкция внешней системы водоснабжения г. Избербаш,
22,5 км</t>
  </si>
  <si>
    <t>Обеспечение чистой водой МКР 7, 8, 10, 11, г. Каспийск,
8,5 км</t>
  </si>
  <si>
    <t>Подводящий водопровод к с. Гоа Агульского района Республики Дагестан,
2,5 км</t>
  </si>
  <si>
    <t>Водоснабжение села Стальское Кизилюртовского района РД,
26,0 км</t>
  </si>
  <si>
    <t>Строительство водонакопителя с разводящими сетями и станцией обеззараживания воды для водоснабжения села Верхнее Казанище Буйнакского района Республики Дагестан,
1,5 тыс. куб.м/час</t>
  </si>
  <si>
    <t>Строительство подводящего водопровода со станцией обеззараживания воды для водоснабжения села Верхний Дженгутай, Буйнакского района Республики Дагестан,
8,0 км</t>
  </si>
  <si>
    <t>Внутрипоселковый водопровод в с. Орта-стал Сулейман-Стальского района Республики Дагестан,
24,7 км</t>
  </si>
  <si>
    <t>Водопровод с. Гюхряг, Чулат Табасаранского района Республики Дагестан,
13,0 км</t>
  </si>
  <si>
    <t>Водопровод с. Халаг, Бухнаг, Гуми Табасаранского района Республики Дагестан,
8,0 км</t>
  </si>
  <si>
    <t>Водовод Ансалта-Рахата-Ботлих, Ботлихский район,
13,8 км</t>
  </si>
  <si>
    <t>Водоснабжение с. Буглен Буйнакского района Республики Дагестан,
13,6 км</t>
  </si>
  <si>
    <t>Строительство водозаборного узла с накопителем на 50 тыс. куб. м со станцией очистки воды и разводящими сетями на речке "Быргы-озень" для водоснабжения сел Нижний Дженгутай и Верхний Дженгутай Буйнакского района,
6,3 км</t>
  </si>
  <si>
    <t>Водоснабжение с. Гонода Гунибского района Республики Дагестан,
7,7 км</t>
  </si>
  <si>
    <t>Водоснабжение поселка Дубки Казбековского района Республики Дагестан, в том числе разработка проектно-сметной документации,
22,0 км</t>
  </si>
  <si>
    <t>Водоснабжение с. Маджалис, Кайтагский район,
46,6 км</t>
  </si>
  <si>
    <t>Водопровод для водоснабжения сс. Губден, Гурбуки от водохранилища Хала-Горк, Карабудахкентский район,
12,347 км</t>
  </si>
  <si>
    <t>Групповой водовод "Курла-Лахир-Хуна" Лакского района. "Реконструкция", в том числе разработка проектно-сметной документации,
11,0 км</t>
  </si>
  <si>
    <t>Строительство водовода "Турчидаг-Унчукатль-Табахлу" Лакского района РД (1-й этап), в том числе разработка проектно-сметной документации,
26,0 км</t>
  </si>
  <si>
    <t>Подводящий водопровод 
с. Ихрек с подключением сел Аран, Рутульский район,
10,0 км</t>
  </si>
  <si>
    <t>Групповой водопровод Сардаркент-Даркуш-Казмаляр, С. Стальский район,
38,8 км</t>
  </si>
  <si>
    <t>Реконструкция систем водоснабжения г. Кизляра,
44,4 км</t>
  </si>
  <si>
    <t>Реконструкция водозаборных сооружений «Бешбулак» г. Хасавюрт,
6,0 км
15 тыс. кубм/сутки</t>
  </si>
  <si>
    <t>Очистные сооружения канализации, г. Дербент,
25 тыс. куб. м</t>
  </si>
  <si>
    <t>Водоснабжение с. Хебда, Шамильского района Республики Дагестан,
10,0 км</t>
  </si>
  <si>
    <t>Поликлиника, г. Дагестанские Огни,
200 пос. см.</t>
  </si>
  <si>
    <t>Больница (2 очередь), г. Избербаш,
300 коек</t>
  </si>
  <si>
    <t>Дом культуры в с. Бабаюрт, Бабаюртовский район, в том числе разработка проектно-сметной документации,
600 мест</t>
  </si>
  <si>
    <t>Дом культуры в с. Сергокала, Сергокалинский район, в том числе разработка проектно-сметной документации,
600 мест</t>
  </si>
  <si>
    <t>Дом культуры в с.Костек, Хасавюртовский район, в том числе разработка проектно-сметной документации,
500 мест</t>
  </si>
  <si>
    <t>Реконструкция здания к/т "Дагестан" под городской центр культуры, г. Буйнакск, в том числе разработка проектно-сметной документации,
500 мест</t>
  </si>
  <si>
    <t>Строительство пристройки спортивного зала для занятий настольным теннисом в лицее №22 г.Махачкалы, в том числе разработка проектно-сметной документации,
270 кв.м</t>
  </si>
  <si>
    <t>Спорткорпус в заречной части, г. Хасавюрт,
648 кв. м</t>
  </si>
  <si>
    <t>Подводящий газопровод к с. Тпиг, Агульский район,
46 км</t>
  </si>
  <si>
    <t>Строительство межпоселкового газопровода с.Герхмахи-с.Нижнее Мулебки, Акушинский район,
20 км</t>
  </si>
  <si>
    <t>Подводящий газопровод к с. Луткун, Ахтынский район,
5,2 км</t>
  </si>
  <si>
    <t>Подводящий газопровод сс.Ахты-с.Курукал-с.Смугул, Ахтынский район,
15,8 км</t>
  </si>
  <si>
    <t>Подводящий газопровод к с. Н.Хелетури Ботлихского района и к кутанам хозяйств Ахвахского района в Бабаюртовской зоне,
15,25 км</t>
  </si>
  <si>
    <t>Подводящий газопровод высокого давления с.Уллубийаул-Аригиавлак, Карабудахкентский район,
16,8 км</t>
  </si>
  <si>
    <t>Подводящий газопровод к с. Аданак, Карабудахкентский район,
17,2 км</t>
  </si>
  <si>
    <t>Газопровод-отвод Ахты-Хрюг, Рутульский район,
47 км</t>
  </si>
  <si>
    <t>Подводящий газопровод к сс.Кичи-Гамри-Балтамахи-Маммаул, Сергокалинский район,
22,8 км</t>
  </si>
  <si>
    <t>Газификация микрорайона "ДОСААФ", г. Махачкала,
36 км</t>
  </si>
  <si>
    <t>Подводящий газопровод от АГРС "Эндирей" к городским сетям, г. Хасавюрт,
11,6 км</t>
  </si>
  <si>
    <t>Детский сад  в с. Гамиях, переселенческий Новолакский район,
140 мест</t>
  </si>
  <si>
    <t>Детский сад в с. Шушия, переселенческий Новолакский район,
90 мест</t>
  </si>
  <si>
    <t>Детский сад в с. Дучи, переселенческий Новолакский район,
90 мест</t>
  </si>
  <si>
    <t>Наружные сети канализации и канализационные очистные сооружения, переселенческого Новолакского района (с. Тухчар, с. Новолакское),
4000,0 кубм/сутки
47,73 км</t>
  </si>
  <si>
    <t>Строительство высоковольтной линии электропередач ВЛ-10 кВт от подстанции "НИИСХ" до с.Новокули, в том числе разработка проектно-сметной документации,
4,5 км</t>
  </si>
  <si>
    <t>Дошкольная образовательная организация на 60 мест, в том числе  60 ясельных с.Сиртыч Табасаранского района</t>
  </si>
  <si>
    <t>Дошкольная образовательная организация на 120 мест, в том числе  120 ясельных в с.Эрпели Буйнакского района</t>
  </si>
  <si>
    <t xml:space="preserve">Дошкольная образовательная организация на 120 мест, в том числе  120 ясельных в с.Мюрего Сергокалинского района </t>
  </si>
  <si>
    <t xml:space="preserve">Дошкольная образовательная организация на 120 мест, в том числе  60 ясельных в МКР "Олимпийский" г.Хасавюрта </t>
  </si>
  <si>
    <t>Дошкольная образовательная организация на 120 мест, в том числе  120 ясельных в с.Унцукуль Унцукульского района</t>
  </si>
  <si>
    <t xml:space="preserve">Дошкольная образовательная организация на 120 мест, в том числе  120 ясельных в с.Баршамай Кайтагского района </t>
  </si>
  <si>
    <t xml:space="preserve">Дошкольная образовательная организация на 120 мест, в том числе 120 ясельных в с.Сагаси-Дейбук Каякентского района </t>
  </si>
  <si>
    <t>Дошкольная образовательная организация на 120 мест, в т.ч. 60 ясельных в с.Джанга Карабудахкентского района</t>
  </si>
  <si>
    <t>Дошкольная образовательная организация на 200 мест, в том числе 200 ясельных в г.Дагестанские Огни</t>
  </si>
  <si>
    <t xml:space="preserve">Дошкольная образовательная организация на 200 мест, в том числе 200 ясельных в с.Нечаевка Кизилюртовского района </t>
  </si>
  <si>
    <t xml:space="preserve">Дошкольная образовательная организация на 200 мест, в том числе 200 ясельных в п.Сулак г. Махачкала </t>
  </si>
  <si>
    <t xml:space="preserve">Дошкольная образовательная организация на 200 мест, в том числе 200 ясельных в МКР "Мичурино" г.Хасавюрта </t>
  </si>
  <si>
    <t xml:space="preserve">Дошкольная образовательная организация на 200 мест, в том числе 200 ясельных в с.Доргели Карабудахкентского района </t>
  </si>
  <si>
    <t>Дошкольная образовательная организация на 200 мест, в том числе 200 ясельных в г.Дербенте</t>
  </si>
  <si>
    <t xml:space="preserve">Дошкольная образовательная организация на 250 мест, в том числе 250 ясельных в с.Карабудахкент Карабудахкентского района </t>
  </si>
  <si>
    <t>Дошкольная образовательная организация на 250 мест, в том числе 250 ясельных в г.Кизилюрт</t>
  </si>
  <si>
    <t xml:space="preserve">Дошкольная образовательная организация на 250 мест, в том числе 250 ясельных в г.Кизляре </t>
  </si>
  <si>
    <t>Дошкольная образовательная организация на 250 мест, в том числе 250 ясельных в с.Уллуая Левашинского района</t>
  </si>
  <si>
    <t xml:space="preserve">Дошкольная образовательная организация на 200 мест, в том числе 200 ясельных в с.Тарумовка Тарумовского района </t>
  </si>
  <si>
    <t xml:space="preserve">Дошкольная образовательная организация на 200 мест, в том числе 200 ясельных в с.Куруш Хасавюртовского района </t>
  </si>
  <si>
    <t>Реконструкция водопроводных сетей пос. Шамилькала Унцукульского района, в том числе разработка проектно-сметной документации,
9,6 км</t>
  </si>
  <si>
    <t>Водоснабжение городского округа "город Южно-Сухокумск",5,74 км</t>
  </si>
  <si>
    <t>Реконструкция и восстановление системы водоснабжения г. Буйнакска. Строительство водовода Чиркей-Буйнакск,
32,0 км
48 тыс. куб.м./сутки</t>
  </si>
  <si>
    <t>Водозаборные сооружения (2 очередь), г. Кизляр,
11 т. куб.м. сутки</t>
  </si>
  <si>
    <t>Наружные сети канализации и канализационные очистные сооружения, переселенческого Новолакского района (с.Чапаево, с.Новокули),
56,409 км</t>
  </si>
  <si>
    <t xml:space="preserve">Футбольное поле с административно-бытовым комплексом на территории гостиницы «Приморская» в                 г. Махачкале РД </t>
  </si>
  <si>
    <t>Строительство теннисных кортов на территории стадиона «Труд» г.Каспийск, в том числе разработка проектно-сметной документации</t>
  </si>
  <si>
    <t>400 кв.м.</t>
  </si>
  <si>
    <t>Строительство футбольного поля с беговой дорожкой и секторами в с. Ансалта Ботлихского района РД</t>
  </si>
  <si>
    <t>1 048,92 кв.м.</t>
  </si>
  <si>
    <t>Многофункциональный спортивный комплекс в с. Ахты Ахтынского района</t>
  </si>
  <si>
    <t>Водоснабжение с. Каракюре Докузпаринского района</t>
  </si>
  <si>
    <t>Водоснабжение с. Амущи-Харахи Хунзахского района</t>
  </si>
  <si>
    <t>Водоснабжение с. Харачи Унцукульского района</t>
  </si>
  <si>
    <t>Водоснабжение с. Миарсо Ботлихского района</t>
  </si>
  <si>
    <t>Водоснабжение с. Тох-Орда Тляратинского района</t>
  </si>
  <si>
    <t>Водоснабжение с. Кища Дахадаевского района</t>
  </si>
  <si>
    <t>Комплексная компактная застройка с. Сар-Сар Кизлярского района</t>
  </si>
  <si>
    <t>МИНИСТЕРСТВО СЕЛЬСКОГО ХОЗЯЙСТВА И ПРОДОВОЛЬСТВИЯ РЕСПУБЛИКИ ДАГЕСТАН</t>
  </si>
  <si>
    <t>110 уч. мест</t>
  </si>
  <si>
    <t>33,4 км</t>
  </si>
  <si>
    <t>8,1 км</t>
  </si>
  <si>
    <t>5,8 км</t>
  </si>
  <si>
    <t>9,2 км</t>
  </si>
  <si>
    <t>15 км</t>
  </si>
  <si>
    <t>Кол-во пусковых объектов</t>
  </si>
  <si>
    <t>502 уч.мест</t>
  </si>
  <si>
    <t>604 уч.мест</t>
  </si>
  <si>
    <t>1224 уч.мест</t>
  </si>
  <si>
    <t>120 мест</t>
  </si>
  <si>
    <t>200 мест</t>
  </si>
  <si>
    <t>250 мест</t>
  </si>
  <si>
    <t>ГРБС/заказчик-застройщик</t>
  </si>
  <si>
    <t>Минстрой РД/ ГКУ РД "ДЕГЗЗ"</t>
  </si>
  <si>
    <t>Минстрой РД/ администрация МО</t>
  </si>
  <si>
    <t>Минкультуры РД</t>
  </si>
  <si>
    <t>Минпром РД/ ГКУ РД"Спецгазстройсервис"</t>
  </si>
  <si>
    <t>Управление по переселению / ГКУ РД "Дирекция "Новострой"</t>
  </si>
  <si>
    <t>Минсельхозпрод РД/ ГКУ РД "Дагсельхозстрой"</t>
  </si>
  <si>
    <t>Объекты по которым в 2020 году предусмотрена разработка проектно-сметной документации</t>
  </si>
  <si>
    <t>Объекты по которым в 2020 году предусмотрены строительные работы</t>
  </si>
  <si>
    <t>Информация о строительстве объектов социальной и коммунальной инфраструктуры в рамках федеральных и республиканских программ</t>
  </si>
  <si>
    <t>(в разрезе главных распорядителей бюджетных средств)</t>
  </si>
  <si>
    <t>№</t>
  </si>
  <si>
    <t xml:space="preserve">Школа на 360 ученических мест в п.Талги г.Махачкалы </t>
  </si>
  <si>
    <t>360 уч.мест</t>
  </si>
  <si>
    <t>МБОУ средняя общеобразовательная школа №12 на 500 мест, 
поз.23 в МКР №10 в городском округе «город Каспийск»</t>
  </si>
  <si>
    <t>500 уч. мест</t>
  </si>
  <si>
    <t>Минстрой РД/ ГАУ РД "Сейсмобезопасность"</t>
  </si>
  <si>
    <t>Детский сад на 144 мест в г. Южно-Сухокумске по  ул. Комарова 3</t>
  </si>
  <si>
    <t xml:space="preserve">Детский сад на 35 мест в с. Ванашимахи Сергокалинского района </t>
  </si>
  <si>
    <t xml:space="preserve">Детский сад на 40 мест в с. Кадиркент Сергокалинского района </t>
  </si>
  <si>
    <t>144 места</t>
  </si>
  <si>
    <t>35 мест</t>
  </si>
  <si>
    <t>40 мест</t>
  </si>
  <si>
    <t>107,2 км</t>
  </si>
  <si>
    <t>Спортзал в с. Касумкент, С. Стальский район,
540 кв. м,  в том числе разработка проектно-сметной документации</t>
  </si>
  <si>
    <t>Минспорт РД/ ГКУ РД "Дирекция по строительству и реконструкции объектов спорта"</t>
  </si>
  <si>
    <t>500 мест 2300 кв. м</t>
  </si>
  <si>
    <t>Школа в с. Ашага-Стал-Казмаляр Сулейман-Стальского района, 400 уч. Мест</t>
  </si>
  <si>
    <t>Дошкольная общеобразовательная организация в с. Ахты Ахтынского района, 60 мест</t>
  </si>
  <si>
    <t>2654 кв. м</t>
  </si>
  <si>
    <t>Водопровод в с. Касумкент Сулейман-Стальского района, 75,6 км</t>
  </si>
  <si>
    <t xml:space="preserve">Газаификация с.Ичин С.Стальского района </t>
  </si>
  <si>
    <t xml:space="preserve">Газаификация с.Тлярата Гумбетовского района </t>
  </si>
  <si>
    <t xml:space="preserve">Газаификация с.Шава СПК им."Жданова"Бабаюртовского района </t>
  </si>
  <si>
    <t>6,97 км</t>
  </si>
  <si>
    <t>3,72 км</t>
  </si>
  <si>
    <t>меценат</t>
  </si>
  <si>
    <t xml:space="preserve">Поликлиника на 125 посещений в смену по ул. Поповича, 35, г.Махачкала </t>
  </si>
  <si>
    <t>Минспорт РД/ администрация МО</t>
  </si>
  <si>
    <t>17,69 км</t>
  </si>
  <si>
    <t>ВОДОСНАБЖЕНИЕ И ВОДООТВЕДЕНИЕ</t>
  </si>
  <si>
    <t>ГАЗОСНАБЖЕНИЕ</t>
  </si>
  <si>
    <t>ПРОЧЕЕ</t>
  </si>
  <si>
    <t>Школа из  быстровозводимых конструкций, Агульский район с. Арсуг, 40 уч.мест, в том числе разработка проектно-сметной документации</t>
  </si>
  <si>
    <t>Школа из  быстровозводимых конструкций, Чародинский район с. Дусрах, 75 уч.мест, в том числе разработка проектно-сметной документации</t>
  </si>
  <si>
    <t>Школа из  быстровозводимых конструкций, Гунибский район с. Тлогоб, 100 уч.мест, в том числе разработка проектно-сметной документации</t>
  </si>
  <si>
    <t>Школа на 120 ученических мест в с.Гигатли Цумадинского района Республики Дагестан</t>
  </si>
  <si>
    <t>Школа на 300 ученических мест – блок-пристройка к МКОУ "Эндирейская СОШ №2" в с. Эндирей Хасавюртовского района</t>
  </si>
  <si>
    <t>Школа на 120 ученических мест в с.Кванада Цумадинского района</t>
  </si>
  <si>
    <t>Школа  на 400 ученических мест в с.Новокостек  Хасавюртовского района</t>
  </si>
  <si>
    <t>Школа на 400 ученических мест в с.Луткун Ахтынского района</t>
  </si>
  <si>
    <t>Школа на 400 ученических мест в с.Авадан Докузпаринского района</t>
  </si>
  <si>
    <t>Школа на 120 ученических мест – блок-пристройка к МКОУ "Акбулатюрская СОШ" в с. Акбулатюрт Хасавюртовского района</t>
  </si>
  <si>
    <t>Школа на 120 ученических мест в с.Кемсиюрт Хасавюртовского района</t>
  </si>
  <si>
    <t>Школа на 300 ученических мест в с.Кандаураул Хасавюртовского района</t>
  </si>
  <si>
    <r>
      <t xml:space="preserve">Детский сад 100 мест </t>
    </r>
    <r>
      <rPr>
        <sz val="14"/>
        <color indexed="8"/>
        <rFont val="Times New Roman"/>
        <family val="1"/>
        <charset val="204"/>
      </rPr>
      <t>с.Хамаматюрт, Бабаюртовский район</t>
    </r>
  </si>
  <si>
    <t>Детский сад на 120 мест в  пос. Шамхал-Термен г.Махачкала</t>
  </si>
  <si>
    <t>Детский сад на 60 мест в с.Кульзеб Кизилюртовского района</t>
  </si>
  <si>
    <t>Детский сад на 100 мест в г.Избербаше</t>
  </si>
  <si>
    <r>
      <t xml:space="preserve">Детский сад на 60 мест в </t>
    </r>
    <r>
      <rPr>
        <sz val="14"/>
        <color indexed="8"/>
        <rFont val="Times New Roman"/>
        <family val="1"/>
        <charset val="204"/>
      </rPr>
      <t>г.Дербенте</t>
    </r>
  </si>
  <si>
    <r>
      <t xml:space="preserve">Детский сад на 60 мест в </t>
    </r>
    <r>
      <rPr>
        <sz val="14"/>
        <color indexed="8"/>
        <rFont val="Times New Roman"/>
        <family val="1"/>
        <charset val="204"/>
      </rPr>
      <t>г.Буйнакске (ул.Али-Клыча, 86)</t>
    </r>
  </si>
  <si>
    <r>
      <t xml:space="preserve">Детский сад на 60 мест в </t>
    </r>
    <r>
      <rPr>
        <sz val="14"/>
        <color indexed="8"/>
        <rFont val="Times New Roman"/>
        <family val="1"/>
        <charset val="204"/>
      </rPr>
      <t>г.Махачкале (ул.Фонвизина, 6)</t>
    </r>
  </si>
  <si>
    <r>
      <t xml:space="preserve">Детский сад на 60 мест в  </t>
    </r>
    <r>
      <rPr>
        <sz val="14"/>
        <color indexed="8"/>
        <rFont val="Times New Roman"/>
        <family val="1"/>
        <charset val="204"/>
      </rPr>
      <t>г.Махачкале (ул.Азиза Алиева, 32)</t>
    </r>
  </si>
  <si>
    <r>
      <t>Детский сад на 100 мест в г</t>
    </r>
    <r>
      <rPr>
        <sz val="14"/>
        <color indexed="8"/>
        <rFont val="Times New Roman"/>
        <family val="1"/>
        <charset val="204"/>
      </rPr>
      <t>.Кизляре</t>
    </r>
  </si>
  <si>
    <r>
      <t xml:space="preserve">Детский сад на 100 мест в </t>
    </r>
    <r>
      <rPr>
        <sz val="14"/>
        <color indexed="8"/>
        <rFont val="Times New Roman"/>
        <family val="1"/>
        <charset val="204"/>
      </rPr>
      <t>с.Миарсо Ботлихского района</t>
    </r>
  </si>
  <si>
    <t>Детский сад на 100 мест в с.Араблинское Дербентского района</t>
  </si>
  <si>
    <t>Детский сад на 100 мест в п.Ленинаул, Казбековский район</t>
  </si>
  <si>
    <t>Детский сад на 120 мест в с.Новые Викри, Каякентский район</t>
  </si>
  <si>
    <t>Детский сад на 60 мест в с.Тинди, Цумадинский район</t>
  </si>
  <si>
    <t>Детский сад на 100 мест в с.Учкент, Кумторкалинский район</t>
  </si>
  <si>
    <t>Детский сад на 60 мест в с.Магарамкент, Магарамкентский  район</t>
  </si>
  <si>
    <t>Детский сад на 120 мест в с.Эндирей, Хасавюртовский  район</t>
  </si>
  <si>
    <t>Детский сад на 120 мест в г.Хасавюрте (ул. 40 лет Октября)</t>
  </si>
  <si>
    <r>
      <t xml:space="preserve">Детский сад на 100 мест в </t>
    </r>
    <r>
      <rPr>
        <sz val="14"/>
        <color indexed="8"/>
        <rFont val="Times New Roman"/>
        <family val="1"/>
        <charset val="204"/>
      </rPr>
      <t>г.Каспийске (МКР № 10)</t>
    </r>
  </si>
  <si>
    <r>
      <t xml:space="preserve">Детский сад на 250 мест в </t>
    </r>
    <r>
      <rPr>
        <sz val="14"/>
        <color indexed="8"/>
        <rFont val="Times New Roman"/>
        <family val="1"/>
        <charset val="204"/>
      </rPr>
      <t>г.Махачкале (МКР Ак-гель)</t>
    </r>
  </si>
  <si>
    <t>Коллектор</t>
  </si>
  <si>
    <t>Школа на 304 ученических мест в с. Оружба Магарамкентского района</t>
  </si>
  <si>
    <t>Школа на 502 ученических места в с.Эндирей Хасавюртовского района Республики Дагестан</t>
  </si>
  <si>
    <t>Школа на 502 уч. места в п.Загородный МБОУ "СОШ №41"  г.Махачкалы  Республики Дагестан</t>
  </si>
  <si>
    <t>Школа на 604 уч. места - блок-пристройка к МБОУ "СОШ №27" в г.Махачкале  Республики Дагестан</t>
  </si>
  <si>
    <t>Школа на 1224 ученических места в пос. Семендер МБОУ "СОШ №58" г.Махачкалы Республики Дагестан</t>
  </si>
  <si>
    <t>Школа на 1000 мест в г. Каспийске Республики Дагестан</t>
  </si>
  <si>
    <t>Школа на 804 уч.места в с. Солнечное Хасавюртовского района</t>
  </si>
  <si>
    <t>Школа на 502 уч.места в с. Хамавюрт Хасавюртовского района</t>
  </si>
  <si>
    <t>Школа на 604 уч. места - блок-пристройка к МБОУ "СОШ №38" в г.Махачкале  Республики Дагестан</t>
  </si>
  <si>
    <t>Школа на 300 уч.мест в г. Каспийске Республики Дагестан</t>
  </si>
  <si>
    <t>Школа на 604 уч. места - блок-пристройка к МБОУ "СОШ №36" в г.Махачкале  Республики Дагестан</t>
  </si>
  <si>
    <t>Школа на 80 ученических мест в с. Хебатли, Цунтинский район</t>
  </si>
  <si>
    <t>Школа №13 на 500 мест, 
поз.24,25 в МКР №11 в городском округе «город Каспийск»</t>
  </si>
  <si>
    <t>304 уч. мест</t>
  </si>
  <si>
    <t>40 уч.м</t>
  </si>
  <si>
    <t>75 уч.м</t>
  </si>
  <si>
    <t>100 мест</t>
  </si>
  <si>
    <t xml:space="preserve"> 120 мест</t>
  </si>
  <si>
    <t>6 560 кв.м.</t>
  </si>
  <si>
    <t>СМР</t>
  </si>
  <si>
    <t>ПИР</t>
  </si>
  <si>
    <t>ОБСЛ</t>
  </si>
  <si>
    <t>СМР+ПИР</t>
  </si>
  <si>
    <t>-</t>
  </si>
  <si>
    <t>Дошкольная образовательная организация на 60 мест, в т.ч. 60 ясельных  в с.Буртунай Казбековского района</t>
  </si>
  <si>
    <t xml:space="preserve">Дошкольная образовательная организация на 120 мест, в том числе  120 ясельных в с.Кафыр-Кумух Буйнакского района </t>
  </si>
  <si>
    <t>Дошкольная образовательная организация на 120 мест, в т.ч. 120 ясельных в с.Ботаюрт Хасавюртовского района.</t>
  </si>
  <si>
    <t>Дошкольная образовательная организация на 200 мест, в т.ч. 120 ясельных в г.Махачкале (МКР "ДОСААФ")</t>
  </si>
  <si>
    <t xml:space="preserve">Дошкольная образовательная организация на 200 мест, в т.ч. 200 ясельных в г. Махачкале (МКР "Ипподром") </t>
  </si>
  <si>
    <t>Дошкольная образовательная организация на 200 мест, в т.ч. 120 ясельных в пос.Богатыревка  г.Махачкала</t>
  </si>
  <si>
    <t>Дошкольная образовательная организация на 250 мест, в т.ч. 250 ясельных в г.Избербаш  (ул.Российская, 15)</t>
  </si>
  <si>
    <t>Дошкольная образовательная организация на 250 мест, в т.ч. 120 ясельных в г.Каспийске (МКР № 36)</t>
  </si>
  <si>
    <t>Дошкольная образовательная организация на 250 мест, в т.ч. 120 ясельных в г.Каспийске (МКР № 11)</t>
  </si>
  <si>
    <t>Дошкольная образовательная организация на 250 мест, в т.ч. 250 ясельных в г.Каспийске (МКР "Кемпинг")</t>
  </si>
  <si>
    <t>Дошкольная образовательная организация на 250 мест, в т.ч. 250 ясельных в пос.Новый Хушет г.Махачкала (МКР 3)</t>
  </si>
  <si>
    <t>Дошкольная образовательная организация на 250 мест, в т.ч. 250 ясельных в г.Избербаш (ул.Морская, 2)</t>
  </si>
  <si>
    <t>Дошкольная образовательная организация на 250 мест, в т.ч. 250 ясельных в г.Кизилюрте</t>
  </si>
  <si>
    <t>Дошкольная образовательная организация на 250 мест, в т.ч. 250 ясельных в г.Буйнакске (МКР "Молодежный")</t>
  </si>
  <si>
    <t>Дошкольная образовательная организация на 250 мест, в т.ч. 250 ясельных в г.Буйнакске (ул. Шихова, 120)</t>
  </si>
  <si>
    <t>Дошкольная образовательная организация на 250 мест, в т.ч. 250 ясельных в г.Дербенте</t>
  </si>
  <si>
    <t>Дошкольная образовательная организация на 250 мест, в т.ч. 250 ясельных в с.Каякент Каякентского района</t>
  </si>
  <si>
    <t>16.12.2019г.</t>
  </si>
  <si>
    <t>30.12.2019г.</t>
  </si>
  <si>
    <t>ГВСУ</t>
  </si>
  <si>
    <t>из них объекты по которым в 2020 году также предусмотрено проектирование и экспертиза</t>
  </si>
  <si>
    <t>Касса</t>
  </si>
  <si>
    <t>%</t>
  </si>
  <si>
    <t>Строительная готовность,
 %</t>
  </si>
  <si>
    <t>Примечание</t>
  </si>
  <si>
    <t>Дата завершения работ
(планируемая)</t>
  </si>
  <si>
    <t>Дата заключения контракта госэкспертизу
(планируемая)</t>
  </si>
  <si>
    <t>Дата объявления торгов
(планируемая)</t>
  </si>
  <si>
    <t>Дата заключения контракта (планируемая)</t>
  </si>
  <si>
    <t xml:space="preserve"> 13.09.2019</t>
  </si>
  <si>
    <t>Особый порядок - ГВСУ №4</t>
  </si>
  <si>
    <t>*</t>
  </si>
  <si>
    <t>15.04.2019</t>
  </si>
  <si>
    <t>25.04.2019</t>
  </si>
  <si>
    <t>26.09.2019</t>
  </si>
  <si>
    <t>01.06.2018</t>
  </si>
  <si>
    <t>20.09.2019</t>
  </si>
  <si>
    <t>30.05.2019</t>
  </si>
  <si>
    <t>14.04.2019</t>
  </si>
  <si>
    <t>В ЕГРЗ</t>
  </si>
  <si>
    <t>Выполнено в 2004г.</t>
  </si>
  <si>
    <t>Нет данных</t>
  </si>
  <si>
    <t>Выполнено в 2007г.</t>
  </si>
  <si>
    <t>1 очередь - 69%
2 очередь - 0%</t>
  </si>
  <si>
    <t>30.12.201</t>
  </si>
  <si>
    <t>Школа в с. Алкадар Сулейман-Стальского района, 110 уч. мест</t>
  </si>
  <si>
    <t>16.05,2019</t>
  </si>
  <si>
    <t>Заключено Соглашение 11.02.2020 г.</t>
  </si>
  <si>
    <t>Материал направлен в Комитет. Размещается 12.02.2020 г.</t>
  </si>
  <si>
    <t>Контракт на экспертизу заключен 06.02.2020</t>
  </si>
  <si>
    <t xml:space="preserve">18.01.2019
</t>
  </si>
  <si>
    <t>Финансирование объектов предусмотрено на 2021 год, планируется изменение соглашения.</t>
  </si>
  <si>
    <t>Завершение строительства, осталось только благоустройство и закупка оборудования.</t>
  </si>
  <si>
    <t>Не достаточно средств по ГРБС 32,76 млн. рублей</t>
  </si>
  <si>
    <t>ПСД разрабатывается меценатом.</t>
  </si>
  <si>
    <t>После устранения замечаний направлено к госэкспертизу</t>
  </si>
  <si>
    <t>Не приняты документы в связи с некомплектностью</t>
  </si>
  <si>
    <t>Вносятся изменений в техническое задание</t>
  </si>
  <si>
    <t>утверждено ЗП</t>
  </si>
  <si>
    <t>Документы направлены в Комитет по закупкам 11.02.2020 г..
Выставлено 19.02.20</t>
  </si>
  <si>
    <t>11.02.2020 объявлены торги на этап (75,0 млн. рублей-очистные сооружения). На очередной этап (наружние сети). 13.02.2020 направлены в Комитет по закупкам</t>
  </si>
  <si>
    <t>Необходима корректировка ПСД</t>
  </si>
  <si>
    <t>07.02.2020
без экспертизы - пересчет смет</t>
  </si>
  <si>
    <t>10.02.2020
25.04.2020</t>
  </si>
  <si>
    <t>Ведустя СМР</t>
  </si>
  <si>
    <t>Объявлены торги 04.03.2020</t>
  </si>
  <si>
    <t>По решению УФАС контракт должен быть заключен с первым победителем. Победитель отказывается от заключения контракта, просит продлить сроки выполнения работ.</t>
  </si>
  <si>
    <t>Контракнт на СМР подписан 03.03.2020</t>
  </si>
  <si>
    <t>30.03.2020
15.05.2020</t>
  </si>
  <si>
    <t xml:space="preserve">Заключено соглашение с МО 14.02.2020
ПСД пересчитана в ФЕР. Заключен договор на пересчет смет по оборудованию (прямые договора). </t>
  </si>
  <si>
    <t>Не выкуплена земля</t>
  </si>
  <si>
    <t>Жалоба УФАС. 
Контракт 23.03.2020</t>
  </si>
  <si>
    <t>Заключено соглашение с МО 14.02.2020.</t>
  </si>
  <si>
    <t>Жалобы  в УФАС</t>
  </si>
  <si>
    <t>Имеется положительное заключение экспертизы проектной документации. Необходимо проведение экспертизы достоверности сметной стоимости. 10.02.2020г. ПСД была направлена в Госэкспертизу. 17.02.2020 г.  выданы замечания по представленной документации. Заявка повторно подана 26.02.2020г.. №2540. 03.03.2020 и 16.03.2020г. выданы новые замечания.  МР "С.Стальский район" на текущую дату замечания не устранены.</t>
  </si>
  <si>
    <t>13.03.2020г. проведен аукцион. 17.03.2020г. аукционная комиссия признала все 3 заявки участников несоответствующими требованиям. Аукцион признан несостоявщимся В настоящее время проводится рассмотрение жалоб в УФАС</t>
  </si>
  <si>
    <t>Разработка ПСД завершена. 03.03.2020г. МО "Ахтынский район"  подана заявка на проведение экспертизы ПСД. 11.03.2020г. выданы замечания. На текущую дату замечания не устранены</t>
  </si>
  <si>
    <t>Подготовка аукционной документации. Дата размещения 01.04.2020 г.</t>
  </si>
  <si>
    <t>Осуществлен пересчет остатков сметной стоимости. Согласно письму Минстроя России №7128-ИФ/09 от 02.03.2020г. проведение экспертизы достоверности сметной стоимости не требуется. Размещение возможно после корректировки бюджета РД и выделения средств на строительство подводящего водопровода</t>
  </si>
  <si>
    <t>Осуществлен пересчет остатков сметной стоимости. Заявка на проведение экпертизы направленная 04.03.2020г. принята. Необходимо выделение средств из РБ на проведение экспертизы достоверности сметной стоимости. Размещение возможно после корректировки бюджета РД и выделения средств на строительство подводящего водопровода</t>
  </si>
  <si>
    <t>Ведется пересчет остатков сметной стоимости. Необходимо выделение средств из РБ на пересчет. Согласно письму Минстроя России №7128-ИФ/09 от 02.03.2020г. проведение экспертизы достоверности сметной стоимости не требуется. Размещение возможно после корректировки бюджета РД и выделения средств на строительство подводящего водопровода</t>
  </si>
  <si>
    <t>Осуществлен пересчет остатков сметной стоимости. Ведется работа по подготовке аукционной документации. Ориентировочная дата размещения - 01.04.2020г.</t>
  </si>
  <si>
    <t>Осуществлен пересчет остатков сметной стоимости. Согласно письму Минстроя России №7128-ИФ/09 от 02.03.2020г. проведение экспертизы достоверности сметной стоимости не требуется. Размещенеи возможно после корректировки бюджета РД и выделения средств на строительство подводящего водопровода</t>
  </si>
  <si>
    <t>Проводится инвентаризация объекта для последующего пересчета остатков сметной стоимости.</t>
  </si>
  <si>
    <t>Осуществлен пересчет остатков сметной стоимости.  Согласно письму Минстроя России №7128-ИФ/09 от 02.03.2020г. проведение экспертизы достоверности сметной стоимости не требуется. Ведется работа по подготовке аукционной документации. Ориентировочная дата размещения 01.04.2020г.</t>
  </si>
  <si>
    <t>14.03.2020
27.04.2020</t>
  </si>
  <si>
    <t>ФБ</t>
  </si>
  <si>
    <t>РБ</t>
  </si>
  <si>
    <t>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</si>
  <si>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Школа на 300 мест в с.Теречное Хасавюртовского района</t>
  </si>
  <si>
    <t>400 уч.мест</t>
  </si>
  <si>
    <t>Школа в с. Буртунай, Казбековский район</t>
  </si>
  <si>
    <t>300 уч.мест</t>
  </si>
  <si>
    <t>Школа в с.Арани, Хунзахский район, в том числе разработка проектно-сметной документации</t>
  </si>
  <si>
    <t>Студенческое общежитие на 350 мест ДГУНХ по пр. Акушинского, 20а в г. Махачкала</t>
  </si>
  <si>
    <t>Спорткомплекс для учащихся по программе СПО ДГУНХ по пр. Акушинского 20а в г. Махачкала</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</si>
  <si>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</si>
  <si>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в том числе разработка ПСД</t>
  </si>
  <si>
    <t xml:space="preserve">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образованияс </t>
  </si>
  <si>
    <t>80 мест</t>
  </si>
  <si>
    <t>Детский сад в с. Мугарты, Дербентский район
60 мест</t>
  </si>
  <si>
    <t>Пересчет смет и прохождение госэкспертизы детского сада на 90 мест в с. Ахар переселенческого Новолакского района</t>
  </si>
  <si>
    <t>Закольцовка ГРС «Каякент» с ГРС «Утамыш», Каякентский район, в том числе разработка проектно-сметной документации</t>
  </si>
  <si>
    <t>Газопровод-лупинг от ГРС «Каякент» до н.п. Каякент, Каякентский район, в том числе разработка проектно-сметной документации</t>
  </si>
  <si>
    <t>Газопровод-лупинг от ГРС «Каякент» до н.п. Ново-Каякент, Каякентский район, в том числе разработка проектно-сметной документации</t>
  </si>
  <si>
    <t>Газификация г. Избербаш</t>
  </si>
  <si>
    <t>Водовод Кизилюрт-Бабаюрт</t>
  </si>
  <si>
    <t>Реконструкция систем водоснабжения в с.Какашура и с. Какамахи, Карабудахкентского района, в том числе разработка проектно-сметной документации</t>
  </si>
  <si>
    <t>Водоснабжение с. Доргели, Карабудахкентского района, в том числе разработка проектно-сметной документации</t>
  </si>
  <si>
    <t>Водоснабжение с. Цудахар, Левашинский район</t>
  </si>
  <si>
    <t>Групповой водопровод Бурдеки-Кичигамри-Сергокала (в этап), Сергокалинский район, в том числе разработка проектно-сметной документации</t>
  </si>
  <si>
    <t>Подводящий водопровод к с. Юхари Ярак Хивского района, в том числе разработка проектно-сметной документации</t>
  </si>
  <si>
    <t>Водоснабжение с. Межгюль Хивского района, в том числе разработка проектно-сметной документации</t>
  </si>
  <si>
    <t>Водоснабжение с. Гели Карабудахкентского района, 4,5 км</t>
  </si>
  <si>
    <t>ПРОЧИЕ ОБЪЕКТЫ</t>
  </si>
  <si>
    <t>Административное здание в с. Рутул, Рутульский район</t>
  </si>
  <si>
    <t>Строительство административного здания администрации МО "Чародинский район" в с. Цуриб</t>
  </si>
  <si>
    <t xml:space="preserve"> Разработка ПСД по трехсменке</t>
  </si>
  <si>
    <t>Разработка ПСД</t>
  </si>
  <si>
    <t>Водоснабжение с. Учкент Кумторкалинского района</t>
  </si>
  <si>
    <t>Водоснабжение с. Утамыш Каякентского района</t>
  </si>
  <si>
    <t>Водоснабжение с. Митлиуриб Шамильского района</t>
  </si>
  <si>
    <t>Строительство фельдшерско-акушерского пункта в с. Хосрех Кулинского района</t>
  </si>
  <si>
    <t>30,0 км</t>
  </si>
  <si>
    <t>37,7 км</t>
  </si>
  <si>
    <t>15,2 км</t>
  </si>
  <si>
    <t>1 ед</t>
  </si>
  <si>
    <t>Имеется</t>
  </si>
  <si>
    <t>МО "С.Стальский район" проведена корректировка ПСД. В связи с допущенной ранее ошибкой в сметной документации сметная стоимость увеличилась до 266 457 тыс. рублей вмето заявленной ранее 185 065 тыс. рублей. Необходимо предусмотреть дополнительно из РБ 81 392 тыс. рублей. Размещение возможно после корректировки бюджета РД</t>
  </si>
  <si>
    <t>9,6 км</t>
  </si>
  <si>
    <t>4,4 км</t>
  </si>
  <si>
    <t>1,0 км</t>
  </si>
  <si>
    <t>9,3 км</t>
  </si>
  <si>
    <t>имеется</t>
  </si>
  <si>
    <t>Выделено с 01.01.2020 г.</t>
  </si>
  <si>
    <t>Всего,
тыс. рублей</t>
  </si>
  <si>
    <t>ФБ,
тыс. рублей</t>
  </si>
  <si>
    <t>РБ,
тыс. рублей</t>
  </si>
  <si>
    <t>Строительство административного здания администрации МО "Хасавюртовский район"</t>
  </si>
  <si>
    <t>МИНИСТЕРСТВО ЭКОНОМИКИ И ТЕРРИТОРИАЛЬНОГО РАЗВИТИЯ РЕСПУБЛИКИ ДАГЕСТАН</t>
  </si>
  <si>
    <t>Строительство приюта для бездомных собак и мелкого и крупного рогатого скота</t>
  </si>
  <si>
    <t>Минэкономразвития РД/ Администрация МО</t>
  </si>
  <si>
    <t>Строительство электрической подстанции «Дербент Северная – 2» (I и II этапы)</t>
  </si>
  <si>
    <t>Водовод "Кайтаг-Дербент", 31,5 км</t>
  </si>
  <si>
    <t>Д/с № 13 на 140 мест по ул. Г.Гасанова 5</t>
  </si>
  <si>
    <t>Д/С на 250 мест в мкр. Аваин-4</t>
  </si>
  <si>
    <t>СОШ на 804 уч. места 
мкр. Аваин-4</t>
  </si>
  <si>
    <t>Строительство Дворца спорта с оснащением оборудованием</t>
  </si>
  <si>
    <t>Строительство набережной с обустройством пляжа</t>
  </si>
  <si>
    <t>Строительство южных очистных сооружений</t>
  </si>
  <si>
    <t>Строительство Д/с на 160 мест на территории СОШ №20</t>
  </si>
  <si>
    <t>Строительство Д/с на 140 мест мкр. Аэропорт</t>
  </si>
  <si>
    <t>Строительство канатной дороги</t>
  </si>
  <si>
    <t>Строительство ливневых инженерных сетей и сооружений  г. Дербента</t>
  </si>
  <si>
    <t>Строительно-монтажные работы завершены, средства для оплаты ранее заключенного контракта</t>
  </si>
  <si>
    <t>6518604,47823*</t>
  </si>
  <si>
    <t>5513154,025*</t>
  </si>
  <si>
    <t>1005450,45323*</t>
  </si>
  <si>
    <t>5922348,85081*</t>
  </si>
  <si>
    <t>772251,95081*</t>
  </si>
  <si>
    <t>5150096,900*</t>
  </si>
  <si>
    <t>1769957,18*</t>
  </si>
  <si>
    <t>1130332,2*</t>
  </si>
  <si>
    <t>639624,98*</t>
  </si>
  <si>
    <t>Водоснабжение с.Гочоб Чародинского района</t>
  </si>
  <si>
    <t>2 км</t>
  </si>
  <si>
    <t>Мероприятия по проектированию и строительству данного объекта завершены, в феврале 2020г. было получено заключение ЗОС</t>
  </si>
  <si>
    <t>150 млн из республиканского бюджета 2020г. (лимит не доведен) 
первон знач. 
62 096,905</t>
  </si>
  <si>
    <t>Необходима корректировка ПСД
Планируемая дата заключения контракта не ранее 25.05.2020</t>
  </si>
  <si>
    <t>Подписание перенесено на 15.04.2020. Необходима корректировка ПСД</t>
  </si>
  <si>
    <t>Подписание 30.04.2020</t>
  </si>
  <si>
    <t xml:space="preserve">Находится на рассмотрении в госэкспертизе. Планируемая дата получения положительного заключения 24.04.2020
(18.03.2020)
</t>
  </si>
  <si>
    <t>Внесены предложения о временном приостановлении реализации проекта</t>
  </si>
  <si>
    <t xml:space="preserve">Решенеие УФАС по жалобе. Рассмотрение 19.03.2020. 
Закупка отменена УФАС.
Планируемая дата повторного объявления торгов 07.04.2020
(11.03.2020)"
</t>
  </si>
  <si>
    <t>* ПСД разработана меценатом
В ранее разработанную ПСД (от 2011г.) внесены необходимые корректировки. Планируемая дата заключения договора на проведение госэкспертизы 20.04.2020
(16.03.2020)
Требуется корректировка ПСД, т.к. не предусмотрены актовый зал, пищеблок. Оснащение оборудованием не соответствует современным требованиям 
Предусмотреть финансирование за счет возвратных средств по итогам 2019 г. (из неиспользованного остатка средств 67476,165 тыс. рублей потребность в 2020 году составляет 40000,0 тыс. рублей)</t>
  </si>
  <si>
    <t xml:space="preserve">Сдедства не дошли...
Отсутствует справка ГРБС (Нет лимитов в бюджете)
</t>
  </si>
  <si>
    <t>Закупка завершена 19.03.2020г., поставщик услуг определен. Планируемая дата заключения договора 13.04.2020</t>
  </si>
  <si>
    <t>Проблемы с правоустанавливающими документами на земельный участок</t>
  </si>
  <si>
    <t>Рассмотрение 1 части заявок 12.03.2020.  2 части 18.03.2020, заключение контракта 13.04.2020 в связи с доп. выходными</t>
  </si>
  <si>
    <t>* ПСД разработана ранее
Планируемая дата объявления торгов на поставку оборудования 25.05.2020</t>
  </si>
  <si>
    <t>Контракт заключен</t>
  </si>
  <si>
    <t>Плановая дата проведения аукциона 9.04.2020</t>
  </si>
  <si>
    <t>В связи с поданной жалобой УФАС по РД, торги по определению подрядной организации переносятся на 13.04.2020</t>
  </si>
  <si>
    <t>Контракт заключен ООО "ПОН" г. Махачкала</t>
  </si>
  <si>
    <t>Дублируется строительство объекта по федеральной программе в 2021 году. Объект будет исключен из РИП.</t>
  </si>
  <si>
    <t>Исключить ввод объекта в 2020 году, сохранить финансирование в объеме 2730,00 тыс. руб. на корректировку ПСД и прохождение госэкспертизы. Перенести основной объем финансирования и ввод  объекта на 2021 год
В связи с недостаточным размером земельного участка необходим дополнительный участок, проектная мощность школы на основании заявки муниципалитета и Минобразования РД увеличивается со 100 до 180 уч. мест</t>
  </si>
  <si>
    <t xml:space="preserve">Отсутствует исходно-разрешительная документация (ТУ на водоснабжение и электроснабжение) </t>
  </si>
  <si>
    <t>Отсутствует исходно-разрешительная документация (ТУ на газоснабжение и электроснабжение)</t>
  </si>
  <si>
    <t>ИРД не предоставлена в полном объёме (необходимо откорректировать ГПЗУ)</t>
  </si>
  <si>
    <t>ТУ предоставляются с задержкой</t>
  </si>
  <si>
    <t>ПСД проходит входной контроль в ГКУ РД "ДЕГЗЗ"</t>
  </si>
  <si>
    <t>Отсутствует исходно-разрешительная документация (ТУ на электроснабжение)</t>
  </si>
  <si>
    <t>Проектировщик определён 19.03.2020</t>
  </si>
  <si>
    <t>ИРД предоставлена не в полном объёме, в т.ч. ТУ</t>
  </si>
  <si>
    <t xml:space="preserve">Не предоставлена правоустанавливающая документация на земельный участок (Необходимо осуществить перевод категории ЗУ) </t>
  </si>
  <si>
    <t>Не предоставлена правоустанавливающая документация на земельный участок (Необходимо осуществить перевод категории ЗУ)</t>
  </si>
  <si>
    <t>Правоустанавливающая документация на земельный участок предоставлена 20.03.2020 в связи с переводом категории земель</t>
  </si>
  <si>
    <t xml:space="preserve">Земельный участок предоставлен 24.03.2020 </t>
  </si>
  <si>
    <t>Территория действующего оздоровительного центра более 10 Га, в связи с чем необходимо согласование о предоставлении в безвозмездное пользование с Главным управлением Росимущества</t>
  </si>
  <si>
    <t xml:space="preserve">Существующий земельный участок не соответствует требованиям по площади </t>
  </si>
  <si>
    <t>Еще не начато обследование. План на 13.04.2020</t>
  </si>
  <si>
    <t>сметы будут переделаны на 560 мест</t>
  </si>
  <si>
    <t>Имеющиеся ранее проблемы с земельным участком решены, ПСД в экспертизе. Выход примерно 20.05.2020</t>
  </si>
  <si>
    <t>ТУ предоставлены с задержкой</t>
  </si>
  <si>
    <t>ТУ были получены с задержкой</t>
  </si>
  <si>
    <t>Отсутствуют ТУ по электроснабжению</t>
  </si>
  <si>
    <t>Обновленные ТУ на водоснабжение предоставлены 11.03.2020</t>
  </si>
  <si>
    <t>ИРД не в полном объёме</t>
  </si>
  <si>
    <t>Не предоставлена правоустанавливающая документация на земельный участок (ведутся работы по объединению ЗУ)</t>
  </si>
  <si>
    <t>Не предоставлена правоустанавливающая документация на земельный участок (ведутся работы по выделению ЗУ)</t>
  </si>
  <si>
    <t xml:space="preserve">Не определен источник водоснабжения </t>
  </si>
  <si>
    <t>Расмотрение 1 частей  12.03.2020. Рассмотрение 2 частей 18.03.2020. 
Заключение контракта на разработку ПСД переносится на 19.04.2020 из-за доп.выходных</t>
  </si>
  <si>
    <t>Не предоставлен земельный участок</t>
  </si>
  <si>
    <t>Определен победитель. Составлен протокол разногласий. Контракт 01.04.2020. 
Переносится на 15.04.2020 из-за доп.выходных</t>
  </si>
  <si>
    <t>Переносится на 13.04.2020 в связи с доп.выходными</t>
  </si>
  <si>
    <t>Жалоба в УФАС. По решению УФАС проводятся новые конкурсные процедуры.. Контракт - 25.04.2020</t>
  </si>
  <si>
    <t xml:space="preserve">Планируемая дата объявления торгов на корректировку проекта  25.05.2020 г. </t>
  </si>
  <si>
    <t>Ведется работа в части  корретировки ПСД для замены устаревшего оборудования на новое отвечающее современным требованиям. Планируемая дата размещения аукциона  на приобретение оборудования 20.04.2020 г.</t>
  </si>
  <si>
    <t>Пересчет смет, корректировка проекта</t>
  </si>
  <si>
    <t>Контракт заключен с  ООО "МЕРИДИАН"         26.12.2019 г.  Срок завершения контракта 31.03.2020 г однако ввиду форсмажерных обстоятельств компания не успела своевременно выполнить работы, срок завершения переносится. Дата уточненая будет после заключения допсоглашения к контракту.</t>
  </si>
  <si>
    <t>На данном этапе проводится подготовка документации на корректировку проектно-сметной документации для объявления аукциона.Торги перенесены 20.04.2020 г.</t>
  </si>
  <si>
    <t>Заключено соглашение с МО 14.02.2020. По результатам заключенных прямых договоров на 660 тыс. руб. с ГУП «Дагестангражданкоммунпроект» проведены работы по корректировке ПСД и осуществлен пересчет с ТЕРы на ФЕРы.Экспертиза актуализированна, в связи с каратнтином не могут выйти на СМР</t>
  </si>
  <si>
    <t xml:space="preserve">Заключено соглашение с МО 14.02.2020. В настоящее время проводится инструментальное обследование объекта в соответствии с заключенным договором (на сумму 280,00 тыс. руб.) от 28.02.2020 г., срок завершение обследования 30.04.2020 г.
</t>
  </si>
  <si>
    <t>На входе на экспертизу.
Не заключен контракт на экспертизу ввиду отсутствия финансирования</t>
  </si>
  <si>
    <t>Прием заявок до 19.03.2020. 
Контракт на разработку ПСД 29.04.2020</t>
  </si>
  <si>
    <t>Планируемая дата заключения контракта на разработку ПСД 29.04.2020 в связи с доп.выходными</t>
  </si>
  <si>
    <t>Проектная организация ООО "Меридиан" г. Самара, не прояляет заинтересованность в совместной работе с муниципалитетом и заказчиком по решению и утверждению технических вопросов, отказываясь выезжать на проектируемый объект</t>
  </si>
  <si>
    <t>Дата заключения контракта на выполнение ПСД переносится в связи с доп. выходными</t>
  </si>
  <si>
    <t>Дата заключения контракта на выполнение ПСД переносится в связи с доп. выходными
Не достаточно средств по ГРБС 6 025,000 рублей</t>
  </si>
  <si>
    <t>Дата заключения контракта на выполнение ПСД переносится в связи с доп. выходными
Не достаточно средств по ГРБС 1 065,000 рублей</t>
  </si>
  <si>
    <t>Дата заключения контракта на выполнение ПСД переносится в связи с доп. выходными
Не достаточно средств по ГРБС 36,76 млн. рублей</t>
  </si>
  <si>
    <t>Дата заключения контракта на выполнение ПСД переносится в связи с доп. выходными
Не достаточно средств по ГРБС 11,74 млн. рублей</t>
  </si>
  <si>
    <t>Отсутствует ИРД в полном объеме, в т.ч. ППТ и ПМТ, ведутся работы по оформлению правоустанавливающей документации на замельные участки **</t>
  </si>
  <si>
    <t>Отсутствует ИРД в полном объеме, в т.ч. ППТ и ПМТ</t>
  </si>
  <si>
    <t>Продление сроков проектирования в связи с изменением схемы прохождения трассы линейного объекта (увеличение на 2 км)</t>
  </si>
  <si>
    <t>Продление сроков проектирования в связи с изменением схемы прохождения трассы линейного объекта (увеличение на 8,7 км). Отсутствует в полном объёме ИРД, в т.ч. ППТ и ПМТ.</t>
  </si>
  <si>
    <t>Отсутствует ППТ и ПМТ, ИРД предоставлена не в полном объёме</t>
  </si>
  <si>
    <t>Исключить ввод объекта, перенеся на 2021 год объем финансирования в размере 35000,0 тыс. руб. с вводом
С учетом сроков на разработку ПСД, получения заключения госэкспертизы, проведения тендера на СМР, а также учитывая расположение объекта строительства в высокогорье, целесообразен перенос части финансирования в размере 35000,0 тыс.рублей на 2021 год</t>
  </si>
  <si>
    <t>ИРД не предоставлена в полном объёме, в т.ч. ППТ</t>
  </si>
  <si>
    <t>По решению УФАС контракт должен быть заключен с первым победителем. Победитель отказался от заключения контракта.
Заново начаты конкурсные процедуры. Контракт 21.05.2020</t>
  </si>
  <si>
    <t xml:space="preserve">ИРД не предоставлена в полном объёме, в т.ч. химический и биологический анализ качества воды </t>
  </si>
  <si>
    <t>ИРД не предоставлена в полном объёме</t>
  </si>
  <si>
    <t>ИРД не предоставлена в полном объёме, схема разводящих сетей частично изменилась</t>
  </si>
  <si>
    <t>Перенос сроков завершения разработки ПСД в связи с изменением источника водозабора</t>
  </si>
  <si>
    <t>Перенос сроков завершения разработки ПСД в связи с поздним предоставлением источника водозабора</t>
  </si>
  <si>
    <t>Был изменен источник водозабора. ИРД предоставлена не в полном объёме</t>
  </si>
  <si>
    <t>Аукцион будет объявлен 17.04.2020</t>
  </si>
  <si>
    <t xml:space="preserve">Находится на рассмотрении в госэкспертизе. Планируемая дата получения положительного заключения.                                </t>
  </si>
  <si>
    <t xml:space="preserve">Находится на рассмотрении в госэкспертизе. Планируемая дата получения положительного заключения                               </t>
  </si>
  <si>
    <t xml:space="preserve">Находится на рассмотрении в госэкспертизе. Планируемая дата получения положительного заключения </t>
  </si>
  <si>
    <t>Источника водозабора не определен на 01.04.2020г
Внесены предложения о временном приостановлении реализации проекта</t>
  </si>
  <si>
    <t xml:space="preserve">"Находится на рассмотрении в госэкспертизе. Планируемая дата получения положительного заключения </t>
  </si>
  <si>
    <t>Переносится на 27.04.2020 в связи с доп.выходными
Внесены предложения о временном приостановлении реализации проекта</t>
  </si>
  <si>
    <t>По информации главы р-на ПСД разработана и направлена на проведение госэкспертизы 24.03.2020 г.</t>
  </si>
  <si>
    <t>Заключение экспертизы ожидается 13.04.2020 в связи доп выходными</t>
  </si>
  <si>
    <t>Предлагается перенести ввод на 2021 год в связи с имеющимися сложностями в выборе источника водозабора.. +увеличение за счет остатка неиспользованных средств 2019 года (1628,69 т.р.)
ИРД не предоставлена в полном объёме, в т.ч. ТУ на электроснабжение</t>
  </si>
  <si>
    <t>Объявленный 06.03.2020 г. аукцион отменен УФАС.Торги объявлены, планируемая дата заключения контракта 15.04.2020.</t>
  </si>
  <si>
    <t xml:space="preserve">Находится на рассмотрении в госэкспертизе. Планируемая дата получения положительного заключения  </t>
  </si>
  <si>
    <t>Документы в госэкспертизе: (01.03.2020) Торги СМР (02.03.2020) Дата заключения контракта(13.03.2020)</t>
  </si>
  <si>
    <t>Не предоставлена ИРД в полном объёме, в т.ч. изменился источник водозабора</t>
  </si>
  <si>
    <t>Не предоставлена ИРД в полном объёме, в т.ч. ППТ и ПМТ</t>
  </si>
  <si>
    <t>Торги объявлены 05.03.2020
Планируемая дата заключения контракта на разработку ПСД 06.05.2020</t>
  </si>
  <si>
    <t>Не предоставлена ИРД в полном объёме, в т.ч. ППТ и ПМТ. Протяженность трассы линейного объекта должна быть увеличена до 22 км.</t>
  </si>
  <si>
    <t>УФАС отменил контракт в связи с отсутствием банковской гарантии у победителя, конкурс будет объявлен повторно.</t>
  </si>
  <si>
    <t>По решению УФАС контракт должен быть заключен с первым победителем. Победитель отказывается от заключения контракта, просит продлить сроки выполнения работ.
Повторно объявлены торги</t>
  </si>
  <si>
    <t>Не предоставлена ИРД в полном объёме</t>
  </si>
  <si>
    <t>Проектные работы завершены. ППТ и ПМТ на стадии завершения</t>
  </si>
  <si>
    <t>При наличии утвержденного ППТ проектная организация ООО "Меридиан" г. Самара, не прояляет заинтересованность в совместной работе с муниципалитетом и заказчиком по решению и утверждению технических вопросов, отказываясь выезжать на проектируемый объект **</t>
  </si>
  <si>
    <t>ПСД разработано МО 01.07.2010г. Планируется корректировка ПСД ДЕГЗЗ дата???ПСД разработано МО 01.07.2010г. 
Планируемая ранее корректировка ПСД ДЕГЗЗ (28.02.2020 г.) отменяется ввиду отсутствия бюджетных средств для строительства данного объекта</t>
  </si>
  <si>
    <t>МО некорректно представлено задание на проектирование (вместо внутрисельских сетей указаны подводящие). По обоюдному решению контракт будет расторгнут и переобъявлены конкурсные процедуры с соответствующими изменениями параметров и стоимостью.</t>
  </si>
  <si>
    <t>Не предоставлена ИРД в полном объёме, в т.ч. ППТ и ПМТ, ТУ</t>
  </si>
  <si>
    <t>Не предоставлена ИРД, в т.ч. не определен источник водозабора</t>
  </si>
  <si>
    <t>Не предоставлена ИРД в полном объёме, в т.ч. ППТ и ПМТ.
Согласно письму от главы МР "Цунтинский район" необходимо составить новое задание на проектирование с охватом трех населенных пунктов</t>
  </si>
  <si>
    <t>Отсутствует ИРД, в т.ч. ППТ и ПМТ</t>
  </si>
  <si>
    <t>Контракт будет расторгнут в связи с тем что неккоректно представлено задание на проектиролвание. (стоимость и объемы работ не соответствуют)
Повторное объявление торгов на ПСД 25.05.2020</t>
  </si>
  <si>
    <t>ИРД не предоставлена в полном объёме, ведутся работы по оформлению правоустанавливающей земельной документации</t>
  </si>
  <si>
    <t>Отсутствует ППТ и ПМТ</t>
  </si>
  <si>
    <t>Рассмотрение 1 частей 12.03.2020, рассмотрение 2 частей 19.03.2020. Контракт - 30.03.2020. 
Перенесен на 25.04.2020 в связи с доп.выходными</t>
  </si>
  <si>
    <t>ИРД не предоставлена в полном объёме, в т.ч. правоустанавливающая земельная документация</t>
  </si>
  <si>
    <t>ИРД не предоставлена в полном объёме, в т.ч. правоустанавливающая земельная документация, ППТ и ПМТ</t>
  </si>
  <si>
    <t>ИРД не предоставлена в полном объёме, в т.ч. ППТ и ПМТ, химический и биолонический анализ качества воды</t>
  </si>
  <si>
    <t>ИРД не предоставлена в полном объёме, в т.ч. правоустанавливающая земельная документация для размещения проектируемого резервуара</t>
  </si>
  <si>
    <t>ИРД не предоставлена в полном объёме, в т.ч. ППТ и ПМТ</t>
  </si>
  <si>
    <t>ИРД не предоставлена в полном объёме, в т.ч. правоустанавливающая земельная документация для размещения проектируемого резервуара, отсутствует ППТ и ПМТ</t>
  </si>
  <si>
    <t xml:space="preserve">Устранения замечаний Госэкспертизы </t>
  </si>
  <si>
    <t>Повторно выгружены материалы  20.02.2020.Получение экспертизы 29.04.2020</t>
  </si>
  <si>
    <t xml:space="preserve">Перенос сроков завершения разработки ПСД в связи с изменением технического задания, т.к. рабочая комиссия с участием проектировщика выявила необходимость данных изменений после совместного выезда на объект.
</t>
  </si>
  <si>
    <t>Отсутствует ППТ и ПМТ **</t>
  </si>
  <si>
    <t xml:space="preserve">ИРД не предоставлена в полном объёме, в т.ч. ППТ и ПМТ **
</t>
  </si>
  <si>
    <t xml:space="preserve">ИРД не предоставлена в полном объёме **
</t>
  </si>
  <si>
    <t xml:space="preserve"> ввод
(спортзал, актовый зал)</t>
  </si>
  <si>
    <t>10582 уч.мест</t>
  </si>
  <si>
    <t>9179 мест</t>
  </si>
  <si>
    <t>85 коек/ 300 пос.см</t>
  </si>
  <si>
    <t>500 мест</t>
  </si>
  <si>
    <t>46,9 км</t>
  </si>
  <si>
    <t>27,75 км</t>
  </si>
  <si>
    <t>343,397 км</t>
  </si>
  <si>
    <t>1300 куб.м/сутки</t>
  </si>
  <si>
    <t>8926,92 кв.м</t>
  </si>
  <si>
    <t>107,5 км</t>
  </si>
  <si>
    <t>320 мест</t>
  </si>
  <si>
    <t>158,5 км</t>
  </si>
  <si>
    <t>09.03.2020
30.04.2020</t>
  </si>
  <si>
    <t>31.03.2020
30.04.2020</t>
  </si>
  <si>
    <t>05.02. 2020
15.04.2020</t>
  </si>
  <si>
    <t>25.02.2020
25.05.2020</t>
  </si>
  <si>
    <t>18.03.2020
24.04.2020</t>
  </si>
  <si>
    <t>25.03.2020
30.04.2020</t>
  </si>
  <si>
    <t>16.03.2020
20.04.2020</t>
  </si>
  <si>
    <t>15.03.2020
19.04.2020</t>
  </si>
  <si>
    <t>15.03.2020
15.04.2020</t>
  </si>
  <si>
    <t>25.03.2020
20.06.2020</t>
  </si>
  <si>
    <t>25.03.2020
10.07.2020</t>
  </si>
  <si>
    <t>25.03.2020
30.05.2020</t>
  </si>
  <si>
    <t>25.03.2020
25.07.2020</t>
  </si>
  <si>
    <t>25.03.2020
28.08.2020</t>
  </si>
  <si>
    <t>25.03.2020
30.07.2020</t>
  </si>
  <si>
    <t>25.03.2020
30.06.2020</t>
  </si>
  <si>
    <t>25.03.2020
25.06.2020</t>
  </si>
  <si>
    <t>25.03.2020
25.05.2020</t>
  </si>
  <si>
    <t>11.02.2020
30.10.2020</t>
  </si>
  <si>
    <t>25.03.2020
15.04.2020</t>
  </si>
  <si>
    <t>25.03.2020
20.05.2020</t>
  </si>
  <si>
    <t>25.03.2020
06.07.2020</t>
  </si>
  <si>
    <t>25.03.2020
10.08.2020</t>
  </si>
  <si>
    <t>25.03.2020
15.06.2020</t>
  </si>
  <si>
    <t>25.03.2020
15.07.2020</t>
  </si>
  <si>
    <t>25.03.2020
10.06.2020</t>
  </si>
  <si>
    <t>25.03.2020
31.08.2020</t>
  </si>
  <si>
    <t>15.02.2020
20.04.2020</t>
  </si>
  <si>
    <t>05.02.2020
27.04.2020</t>
  </si>
  <si>
    <t>20.02.2020
20.04.2020</t>
  </si>
  <si>
    <t>10.02.2020
30.04.2020</t>
  </si>
  <si>
    <t>05.03.2020
12.05.2020</t>
  </si>
  <si>
    <t>07.04.2020
06.05.2020</t>
  </si>
  <si>
    <t>25.03.2020
08.06.2020</t>
  </si>
  <si>
    <t>25.03.2020
20.07.2020</t>
  </si>
  <si>
    <t>07.04.2020
20.04.2020</t>
  </si>
  <si>
    <t>25.03.2020
15.05.2020</t>
  </si>
  <si>
    <t>20.02.2020
21.05.2020</t>
  </si>
  <si>
    <t>25.03.2020
06.05.2020</t>
  </si>
  <si>
    <t>20.02.2020
15.04.2020</t>
  </si>
  <si>
    <t>02.03.2020
20.04.2020</t>
  </si>
  <si>
    <t>20.02.2020
14.04.2020</t>
  </si>
  <si>
    <t>28.02.2020
17.04.2020</t>
  </si>
  <si>
    <t>25.03.2020
09.07.2020</t>
  </si>
  <si>
    <t>25.03.2020
22.07.2020</t>
  </si>
  <si>
    <t>20.02.2020
30.04.2020</t>
  </si>
  <si>
    <t>25.03.2020
20.08.2020</t>
  </si>
  <si>
    <t>25.03.2020
15.08.2020</t>
  </si>
  <si>
    <t>10.02.2020
15.04.2020</t>
  </si>
  <si>
    <t>18.03.2020
15.05.2020</t>
  </si>
  <si>
    <t>03.04.2020
05.05.2020</t>
  </si>
  <si>
    <t>10.02.2020
10.04.2020</t>
  </si>
  <si>
    <t>23.03.2020
11.04.2020</t>
  </si>
  <si>
    <t>10.03.2020
20.04.2020</t>
  </si>
  <si>
    <t>28.02.2020
30.04.2020</t>
  </si>
  <si>
    <t>07.02.2020
15.05.2020</t>
  </si>
  <si>
    <t>20.03.2020
25.05.2020</t>
  </si>
  <si>
    <t>17.03.2020
25.05.2020</t>
  </si>
  <si>
    <t>09.03.2020
24.04.2020</t>
  </si>
  <si>
    <t>09.03.2020
14.05.2020</t>
  </si>
  <si>
    <t>06.03.2020
20.04.2020</t>
  </si>
  <si>
    <t>16.03.2020
30.04.2020</t>
  </si>
  <si>
    <t>30.03.2020
01.06.2020</t>
  </si>
  <si>
    <t>21.02.2020
14.04.2020</t>
  </si>
  <si>
    <t>16.03.2020
30.06.2020</t>
  </si>
  <si>
    <t>25.03.2020
14.04.2020</t>
  </si>
  <si>
    <t>01.04.2020
10.06.2020</t>
  </si>
  <si>
    <t>01.03.2020
06.05.2020</t>
  </si>
  <si>
    <t>01.03.2020
15.04.2020</t>
  </si>
  <si>
    <t>01.04.2020
16.05.2020</t>
  </si>
  <si>
    <t>16.03.2020
25.04.2020</t>
  </si>
  <si>
    <t>10.02.2020
20.05.2020</t>
  </si>
  <si>
    <t>31.03.2020
30.05.2020</t>
  </si>
  <si>
    <t>06.04.2020
14.04.2020</t>
  </si>
  <si>
    <t>16.03.2020
29.04.2020</t>
  </si>
  <si>
    <t>02.04.2020
29.04.2020</t>
  </si>
  <si>
    <t>27.03.2020
27.04.2020</t>
  </si>
  <si>
    <t>01.03.2020
13.04.2020</t>
  </si>
  <si>
    <t>17.02.2020
27.04.2020</t>
  </si>
  <si>
    <t>18.02.2020
10.04.2020</t>
  </si>
  <si>
    <t>10.04.2020
14.04.2020</t>
  </si>
  <si>
    <t>Аукцион не состоялся ввиду отклонения заявки единственного участника. Подана жалоба на решение комиссии в УФАС. Рассмотрение 16.04.2020. По результатам рассмотрения жалобы будет объявлена закупка в форме запроса предложений.</t>
  </si>
  <si>
    <t>23.03.2020
06.04.2020</t>
  </si>
  <si>
    <t>16.03.2020
06.04.2020</t>
  </si>
  <si>
    <t>16.03.202
25.03.2020</t>
  </si>
  <si>
    <t>27.03.2020
06.04.2020</t>
  </si>
  <si>
    <t>Материалы загружены 17.02.2020 г., В настоящее время проводится работа по устранению замечаний Госэкспертизы.</t>
  </si>
  <si>
    <t xml:space="preserve">Кол-во объектов </t>
  </si>
  <si>
    <t xml:space="preserve"> Разработка ПСД</t>
  </si>
  <si>
    <t>Строительство объектов</t>
  </si>
  <si>
    <t>Объект</t>
  </si>
  <si>
    <t>…</t>
  </si>
  <si>
    <t>………..</t>
  </si>
  <si>
    <t>Финансирование                                    (тыс. рублей)</t>
  </si>
  <si>
    <t>Уточненный план на 2020 год                                           (тыс. рублей)</t>
  </si>
  <si>
    <t xml:space="preserve">
тыс. рублей</t>
  </si>
  <si>
    <t>%                      от плана</t>
  </si>
  <si>
    <t>МИНИСТЕРСТВО ПРИРОДНЫХ РЕСУРСОВ И ЭКОЛОГИИ РЕСПУБЛИКИ ДАГЕСТАН</t>
  </si>
  <si>
    <t>МИНИСТЕРСТВО ЗДРАВООХРАНЕНИЯ РЕСПУБЛИКИ ДАГЕСТАН</t>
  </si>
  <si>
    <t>МЧС ДАГЕСТАН</t>
  </si>
  <si>
    <t>в том чисе</t>
  </si>
  <si>
    <t>АГЕНТСТВО ПО ПРЕДПРИНИМАТЕЛЬСТВУ И ИНВЕСТИЦИЯМ РЕСБЛИКИ ДАЕСТАН</t>
  </si>
  <si>
    <t>МИНИСТЕРСТВО ПО ЗЕМЕЛЬНЫМ И ИМУЩЕСТВЕННЫМ ОТНОШЕНИЯМ РЕСПУБЛИКИ ДАГЕСТАН</t>
  </si>
  <si>
    <t>Строительство, приобретение объектов</t>
  </si>
  <si>
    <t>Информация о финансировании и кассовом исполнении расходов, предусмотренных в республиканском бюджете РД на строительство, реконструкцию и приобретение объектов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</si>
</sst>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р_._-;\-* #,##0.00_р_._-;_-* &quot;-&quot;??_р_._-;_-@_-"/>
    <numFmt numFmtId="165" formatCode="#,##0.000"/>
    <numFmt numFmtId="166" formatCode="0.000"/>
    <numFmt numFmtId="167" formatCode="#,##0.0"/>
    <numFmt numFmtId="168" formatCode="0.0"/>
  </numFmts>
  <fonts count="16" x14ac:knownFonts="1">
    <font>
      <sz val="11"/>
      <color theme="1"/>
      <name val="Calibri"/>
      <family val="2"/>
      <charset val="204"/>
      <scheme val="minor"/>
    </font>
    <font>
      <b/>
      <sz val="14"/>
      <name val="Times New Roman"/>
      <family val="1"/>
      <charset val="204"/>
    </font>
    <font>
      <sz val="14"/>
      <name val="Times New Roman"/>
      <family val="1"/>
      <charset val="204"/>
    </font>
    <font>
      <b/>
      <i/>
      <sz val="14"/>
      <name val="Times New Roman"/>
      <family val="1"/>
      <charset val="204"/>
    </font>
    <font>
      <sz val="12"/>
      <color theme="1"/>
      <name val="Times New Roman"/>
      <family val="1"/>
      <charset val="204"/>
    </font>
    <font>
      <sz val="14"/>
      <color theme="1"/>
      <name val="Times New Roman"/>
      <family val="1"/>
      <charset val="204"/>
    </font>
    <font>
      <b/>
      <sz val="14"/>
      <color theme="1"/>
      <name val="Times New Roman"/>
      <family val="1"/>
      <charset val="204"/>
    </font>
    <font>
      <b/>
      <i/>
      <sz val="14"/>
      <color theme="1"/>
      <name val="Times New Roman"/>
      <family val="1"/>
      <charset val="204"/>
    </font>
    <font>
      <i/>
      <sz val="14"/>
      <color theme="1"/>
      <name val="Times New Roman"/>
      <family val="1"/>
      <charset val="204"/>
    </font>
    <font>
      <sz val="14"/>
      <color indexed="8"/>
      <name val="Times New Roman"/>
      <family val="1"/>
      <charset val="204"/>
    </font>
    <font>
      <sz val="14"/>
      <color rgb="FF000000"/>
      <name val="Times New Roman"/>
      <family val="1"/>
      <charset val="204"/>
    </font>
    <font>
      <sz val="14"/>
      <name val="Arial"/>
      <family val="2"/>
      <charset val="204"/>
    </font>
    <font>
      <sz val="14"/>
      <color rgb="FF000000"/>
      <name val="Arial"/>
      <family val="2"/>
      <charset val="204"/>
    </font>
    <font>
      <sz val="11"/>
      <color theme="1"/>
      <name val="Calibri"/>
      <family val="2"/>
      <scheme val="minor"/>
    </font>
    <font>
      <sz val="10"/>
      <name val="Arial"/>
      <family val="2"/>
      <charset val="204"/>
    </font>
    <font>
      <sz val="11"/>
      <color theme="1"/>
      <name val="Calibri"/>
      <family val="2"/>
      <charset val="204"/>
      <scheme val="minor"/>
    </font>
  </fonts>
  <fills count="11">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9"/>
        <bgColor indexed="64"/>
      </patternFill>
    </fill>
    <fill>
      <patternFill patternType="solid">
        <fgColor rgb="FFFF0000"/>
        <bgColor indexed="64"/>
      </patternFill>
    </fill>
    <fill>
      <patternFill patternType="solid">
        <fgColor rgb="FF0070C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4">
    <xf numFmtId="0" fontId="0" fillId="0" borderId="0"/>
    <xf numFmtId="0" fontId="13" fillId="0" borderId="0"/>
    <xf numFmtId="0" fontId="14" fillId="0" borderId="0"/>
    <xf numFmtId="164" fontId="15" fillId="0" borderId="0" applyFont="0" applyFill="0" applyBorder="0" applyAlignment="0" applyProtection="0"/>
  </cellStyleXfs>
  <cellXfs count="220">
    <xf numFmtId="0" fontId="0" fillId="0" borderId="0" xfId="0"/>
    <xf numFmtId="0" fontId="4" fillId="0" borderId="0" xfId="0" applyFont="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7" fillId="0" borderId="0" xfId="0" applyFont="1" applyAlignment="1">
      <alignment vertical="top" wrapText="1"/>
    </xf>
    <xf numFmtId="0" fontId="5" fillId="2" borderId="0" xfId="0" applyFont="1" applyFill="1" applyAlignment="1">
      <alignment vertical="top" wrapText="1"/>
    </xf>
    <xf numFmtId="3" fontId="1" fillId="2" borderId="1" xfId="0" applyNumberFormat="1" applyFont="1" applyFill="1" applyBorder="1" applyAlignment="1">
      <alignment horizontal="center" vertical="top"/>
    </xf>
    <xf numFmtId="3" fontId="2"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wrapText="1"/>
    </xf>
    <xf numFmtId="3" fontId="3" fillId="0" borderId="1" xfId="0" applyNumberFormat="1" applyFont="1" applyFill="1" applyBorder="1" applyAlignment="1">
      <alignment horizontal="center" vertical="top"/>
    </xf>
    <xf numFmtId="3" fontId="1" fillId="0" borderId="1" xfId="0" applyNumberFormat="1" applyFont="1" applyFill="1" applyBorder="1" applyAlignment="1">
      <alignment horizontal="center" vertical="top"/>
    </xf>
    <xf numFmtId="3" fontId="7"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Alignment="1">
      <alignment horizontal="center" vertical="top" wrapText="1"/>
    </xf>
    <xf numFmtId="0" fontId="5" fillId="0" borderId="0" xfId="0" applyFont="1" applyFill="1" applyAlignment="1">
      <alignment vertical="top" wrapText="1"/>
    </xf>
    <xf numFmtId="0" fontId="5" fillId="0" borderId="1" xfId="0" applyFont="1" applyFill="1" applyBorder="1" applyAlignment="1">
      <alignment vertical="top" wrapText="1"/>
    </xf>
    <xf numFmtId="3" fontId="2" fillId="0" borderId="1" xfId="0" applyNumberFormat="1" applyFont="1" applyFill="1" applyBorder="1" applyAlignment="1">
      <alignment horizontal="center" vertical="top"/>
    </xf>
    <xf numFmtId="0" fontId="6" fillId="0" borderId="1" xfId="0" applyFont="1" applyFill="1" applyBorder="1" applyAlignment="1">
      <alignment vertical="top" wrapText="1"/>
    </xf>
    <xf numFmtId="0" fontId="5" fillId="3" borderId="0" xfId="0" applyFont="1" applyFill="1" applyAlignment="1">
      <alignment vertical="top" wrapText="1"/>
    </xf>
    <xf numFmtId="0" fontId="7" fillId="3" borderId="0" xfId="0" applyFont="1" applyFill="1" applyAlignment="1">
      <alignment vertical="top" wrapText="1"/>
    </xf>
    <xf numFmtId="3" fontId="3" fillId="3" borderId="1" xfId="0" applyNumberFormat="1" applyFont="1" applyFill="1" applyBorder="1" applyAlignment="1">
      <alignment horizontal="center" vertical="top"/>
    </xf>
    <xf numFmtId="3" fontId="5" fillId="3" borderId="1" xfId="0" applyNumberFormat="1" applyFont="1" applyFill="1" applyBorder="1" applyAlignment="1">
      <alignment horizontal="center" vertical="top" wrapText="1"/>
    </xf>
    <xf numFmtId="3" fontId="7" fillId="3" borderId="1" xfId="0" applyNumberFormat="1" applyFont="1" applyFill="1" applyBorder="1" applyAlignment="1">
      <alignment horizontal="center" vertical="top" wrapText="1"/>
    </xf>
    <xf numFmtId="3" fontId="5" fillId="2" borderId="1" xfId="0" applyNumberFormat="1" applyFont="1" applyFill="1" applyBorder="1" applyAlignment="1">
      <alignment horizontal="center" vertical="top" wrapText="1"/>
    </xf>
    <xf numFmtId="0" fontId="7" fillId="2" borderId="0" xfId="0" applyFont="1" applyFill="1" applyAlignment="1">
      <alignment vertical="top" wrapText="1"/>
    </xf>
    <xf numFmtId="3" fontId="7"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165" fontId="7"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xf>
    <xf numFmtId="1" fontId="5" fillId="2" borderId="1" xfId="0" applyNumberFormat="1" applyFont="1" applyFill="1" applyBorder="1" applyAlignment="1">
      <alignment horizontal="center" vertical="top" wrapText="1"/>
    </xf>
    <xf numFmtId="1" fontId="7" fillId="2"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1" fontId="3" fillId="3" borderId="1" xfId="0" applyNumberFormat="1" applyFont="1" applyFill="1" applyBorder="1" applyAlignment="1">
      <alignment horizontal="center" vertical="top"/>
    </xf>
    <xf numFmtId="1" fontId="5" fillId="0" borderId="1" xfId="0" applyNumberFormat="1" applyFont="1" applyBorder="1" applyAlignment="1">
      <alignment horizontal="center" vertical="top" wrapText="1"/>
    </xf>
    <xf numFmtId="1" fontId="7" fillId="3" borderId="1" xfId="0" applyNumberFormat="1" applyFont="1" applyFill="1" applyBorder="1" applyAlignment="1">
      <alignment horizontal="center" vertical="top" wrapText="1"/>
    </xf>
    <xf numFmtId="1" fontId="7" fillId="0" borderId="1" xfId="0" applyNumberFormat="1" applyFont="1" applyBorder="1" applyAlignment="1">
      <alignment horizontal="center" vertical="top" wrapText="1"/>
    </xf>
    <xf numFmtId="1" fontId="3" fillId="0" borderId="1" xfId="0" applyNumberFormat="1" applyFont="1" applyFill="1" applyBorder="1" applyAlignment="1">
      <alignment horizontal="center" vertical="top"/>
    </xf>
    <xf numFmtId="0" fontId="5" fillId="0" borderId="1" xfId="0" applyFont="1" applyFill="1" applyBorder="1" applyAlignment="1">
      <alignment horizontal="center" vertical="top" wrapText="1"/>
    </xf>
    <xf numFmtId="3" fontId="5" fillId="0" borderId="1" xfId="0" applyNumberFormat="1"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0" fontId="5" fillId="4" borderId="0" xfId="0" applyFont="1" applyFill="1" applyAlignment="1">
      <alignment vertical="top" wrapText="1"/>
    </xf>
    <xf numFmtId="3" fontId="5" fillId="5" borderId="1" xfId="0" applyNumberFormat="1" applyFont="1" applyFill="1" applyBorder="1" applyAlignment="1">
      <alignment horizontal="center" vertical="top" wrapText="1"/>
    </xf>
    <xf numFmtId="1" fontId="5" fillId="5" borderId="1" xfId="0" applyNumberFormat="1" applyFont="1" applyFill="1" applyBorder="1" applyAlignment="1">
      <alignment horizontal="center" vertical="top" wrapText="1"/>
    </xf>
    <xf numFmtId="0" fontId="5" fillId="5" borderId="0" xfId="0" applyFont="1" applyFill="1" applyAlignment="1">
      <alignment vertical="top" wrapText="1"/>
    </xf>
    <xf numFmtId="165" fontId="2" fillId="0" borderId="1" xfId="0" applyNumberFormat="1" applyFont="1" applyFill="1" applyBorder="1" applyAlignment="1">
      <alignment horizontal="center" vertical="top"/>
    </xf>
    <xf numFmtId="165" fontId="5" fillId="0" borderId="1" xfId="0" applyNumberFormat="1" applyFont="1" applyBorder="1" applyAlignment="1">
      <alignment horizontal="center" vertical="top" wrapText="1"/>
    </xf>
    <xf numFmtId="166" fontId="5" fillId="0" borderId="1" xfId="0" applyNumberFormat="1" applyFont="1" applyBorder="1" applyAlignment="1">
      <alignment horizontal="center" vertical="top" wrapText="1"/>
    </xf>
    <xf numFmtId="0" fontId="6" fillId="2" borderId="1" xfId="0" applyFont="1" applyFill="1" applyBorder="1" applyAlignment="1">
      <alignment horizontal="center" vertical="top" wrapText="1"/>
    </xf>
    <xf numFmtId="165" fontId="1" fillId="2" borderId="1" xfId="0" applyNumberFormat="1" applyFont="1" applyFill="1" applyBorder="1" applyAlignment="1">
      <alignment horizontal="center" vertical="top"/>
    </xf>
    <xf numFmtId="0" fontId="5" fillId="2" borderId="1" xfId="0" applyFont="1" applyFill="1" applyBorder="1" applyAlignment="1">
      <alignment horizontal="center" vertical="top" wrapText="1"/>
    </xf>
    <xf numFmtId="165" fontId="2" fillId="2" borderId="1" xfId="0" applyNumberFormat="1" applyFont="1" applyFill="1" applyBorder="1" applyAlignment="1">
      <alignment horizontal="center" vertical="top"/>
    </xf>
    <xf numFmtId="0" fontId="7" fillId="2" borderId="1" xfId="0" applyFont="1" applyFill="1" applyBorder="1" applyAlignment="1">
      <alignment horizontal="center" vertical="top" wrapText="1"/>
    </xf>
    <xf numFmtId="0" fontId="5" fillId="3" borderId="1" xfId="0" applyFont="1" applyFill="1" applyBorder="1" applyAlignment="1">
      <alignment horizontal="center" vertical="top" wrapText="1"/>
    </xf>
    <xf numFmtId="165" fontId="5" fillId="3" borderId="1" xfId="0" applyNumberFormat="1" applyFont="1" applyFill="1" applyBorder="1" applyAlignment="1">
      <alignment horizontal="center" vertical="top" wrapText="1"/>
    </xf>
    <xf numFmtId="0" fontId="7" fillId="3" borderId="1" xfId="0" applyFont="1" applyFill="1" applyBorder="1" applyAlignment="1">
      <alignment horizontal="center" vertical="top" wrapText="1"/>
    </xf>
    <xf numFmtId="165" fontId="3" fillId="3" borderId="1" xfId="0" applyNumberFormat="1" applyFont="1" applyFill="1" applyBorder="1" applyAlignment="1">
      <alignment horizontal="center" vertical="top"/>
    </xf>
    <xf numFmtId="0" fontId="5" fillId="5" borderId="1" xfId="0" applyFont="1" applyFill="1" applyBorder="1" applyAlignment="1">
      <alignment horizontal="center" vertical="top" wrapText="1"/>
    </xf>
    <xf numFmtId="166" fontId="5" fillId="5" borderId="1" xfId="0" applyNumberFormat="1" applyFont="1" applyFill="1" applyBorder="1" applyAlignment="1">
      <alignment horizontal="center" vertical="top" wrapText="1"/>
    </xf>
    <xf numFmtId="165" fontId="5" fillId="5" borderId="1" xfId="0" applyNumberFormat="1" applyFont="1" applyFill="1" applyBorder="1" applyAlignment="1">
      <alignment horizontal="center" vertical="top" wrapText="1"/>
    </xf>
    <xf numFmtId="165" fontId="3" fillId="0" borderId="1" xfId="0" applyNumberFormat="1" applyFont="1" applyFill="1" applyBorder="1" applyAlignment="1">
      <alignment horizontal="center" vertical="top"/>
    </xf>
    <xf numFmtId="0" fontId="7" fillId="0" borderId="1" xfId="0" applyFont="1" applyBorder="1" applyAlignment="1">
      <alignment horizontal="center" vertical="top" wrapText="1"/>
    </xf>
    <xf numFmtId="166" fontId="7" fillId="3" borderId="1" xfId="0" applyNumberFormat="1" applyFont="1" applyFill="1" applyBorder="1" applyAlignment="1">
      <alignment horizontal="center" vertical="top" wrapText="1"/>
    </xf>
    <xf numFmtId="0" fontId="8" fillId="3" borderId="1" xfId="0" applyFont="1" applyFill="1" applyBorder="1" applyAlignment="1">
      <alignment horizontal="center" vertical="top" wrapText="1"/>
    </xf>
    <xf numFmtId="165" fontId="7" fillId="3" borderId="1" xfId="0" applyNumberFormat="1" applyFont="1" applyFill="1" applyBorder="1" applyAlignment="1">
      <alignment horizontal="center" vertical="top" wrapText="1"/>
    </xf>
    <xf numFmtId="165" fontId="5" fillId="2"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xf>
    <xf numFmtId="165" fontId="1" fillId="0" borderId="1" xfId="0" applyNumberFormat="1" applyFont="1" applyFill="1" applyBorder="1" applyAlignment="1">
      <alignment horizontal="center" vertical="top"/>
    </xf>
    <xf numFmtId="0" fontId="5" fillId="6" borderId="1" xfId="0" applyFont="1" applyFill="1" applyBorder="1" applyAlignment="1">
      <alignment horizontal="center" vertical="top" wrapText="1"/>
    </xf>
    <xf numFmtId="166" fontId="5" fillId="0" borderId="1" xfId="0" applyNumberFormat="1" applyFont="1" applyFill="1" applyBorder="1" applyAlignment="1">
      <alignment horizontal="center" vertical="top" wrapText="1"/>
    </xf>
    <xf numFmtId="0" fontId="8" fillId="2" borderId="0" xfId="0" applyFont="1" applyFill="1" applyAlignment="1">
      <alignment vertical="top" wrapText="1"/>
    </xf>
    <xf numFmtId="0" fontId="8" fillId="2" borderId="1" xfId="0" applyFont="1" applyFill="1" applyBorder="1" applyAlignment="1">
      <alignment horizontal="center" vertical="top" wrapText="1"/>
    </xf>
    <xf numFmtId="165" fontId="3" fillId="2" borderId="1" xfId="0" applyNumberFormat="1" applyFont="1" applyFill="1" applyBorder="1" applyAlignment="1">
      <alignment horizontal="center" vertical="top"/>
    </xf>
    <xf numFmtId="0" fontId="5" fillId="7" borderId="1" xfId="0" applyFont="1" applyFill="1" applyBorder="1" applyAlignment="1">
      <alignment horizontal="center" vertical="top" wrapText="1"/>
    </xf>
    <xf numFmtId="0" fontId="5" fillId="2" borderId="1" xfId="0" applyFont="1" applyFill="1" applyBorder="1" applyAlignment="1">
      <alignment vertical="top" wrapText="1"/>
    </xf>
    <xf numFmtId="0" fontId="8" fillId="2" borderId="1" xfId="0" applyFont="1" applyFill="1" applyBorder="1" applyAlignment="1">
      <alignment vertical="top" wrapText="1"/>
    </xf>
    <xf numFmtId="0" fontId="7" fillId="2" borderId="1" xfId="0" applyFont="1" applyFill="1" applyBorder="1" applyAlignment="1">
      <alignment vertical="top" wrapText="1"/>
    </xf>
    <xf numFmtId="0" fontId="5" fillId="3" borderId="1" xfId="0" applyFont="1" applyFill="1" applyBorder="1" applyAlignment="1">
      <alignment vertical="top" wrapText="1"/>
    </xf>
    <xf numFmtId="0" fontId="7" fillId="3" borderId="1" xfId="0" applyFont="1" applyFill="1" applyBorder="1" applyAlignment="1">
      <alignment vertical="top" wrapText="1"/>
    </xf>
    <xf numFmtId="0" fontId="7" fillId="0" borderId="1" xfId="0" applyFont="1" applyBorder="1" applyAlignment="1">
      <alignment vertical="top" wrapText="1"/>
    </xf>
    <xf numFmtId="165" fontId="5" fillId="0" borderId="1" xfId="0" applyNumberFormat="1" applyFont="1" applyFill="1" applyBorder="1" applyAlignment="1">
      <alignment horizontal="center" vertical="top" wrapText="1"/>
    </xf>
    <xf numFmtId="0" fontId="5" fillId="0" borderId="1" xfId="0" applyNumberFormat="1" applyFont="1" applyBorder="1" applyAlignment="1">
      <alignment horizontal="center" vertical="top" wrapText="1"/>
    </xf>
    <xf numFmtId="0" fontId="5" fillId="5" borderId="1" xfId="0" applyNumberFormat="1" applyFont="1" applyFill="1" applyBorder="1" applyAlignment="1">
      <alignment horizontal="center" vertical="top" wrapText="1"/>
    </xf>
    <xf numFmtId="167" fontId="1" fillId="2" borderId="1" xfId="0" applyNumberFormat="1" applyFont="1" applyFill="1" applyBorder="1" applyAlignment="1">
      <alignment horizontal="center" vertical="top"/>
    </xf>
    <xf numFmtId="167" fontId="2" fillId="2" borderId="1" xfId="0" applyNumberFormat="1" applyFont="1" applyFill="1" applyBorder="1" applyAlignment="1">
      <alignment horizontal="center" vertical="top"/>
    </xf>
    <xf numFmtId="167" fontId="3" fillId="2" borderId="1" xfId="0" applyNumberFormat="1" applyFont="1" applyFill="1" applyBorder="1" applyAlignment="1">
      <alignment horizontal="center" vertical="top"/>
    </xf>
    <xf numFmtId="167" fontId="7" fillId="2" borderId="1" xfId="0" applyNumberFormat="1" applyFont="1" applyFill="1" applyBorder="1" applyAlignment="1">
      <alignment horizontal="center" vertical="top" wrapText="1"/>
    </xf>
    <xf numFmtId="167" fontId="5"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center" vertical="top"/>
    </xf>
    <xf numFmtId="167" fontId="1" fillId="3" borderId="1" xfId="0" applyNumberFormat="1" applyFont="1" applyFill="1" applyBorder="1" applyAlignment="1">
      <alignment horizontal="center" vertical="top"/>
    </xf>
    <xf numFmtId="167" fontId="2" fillId="0" borderId="1" xfId="0" applyNumberFormat="1" applyFont="1" applyFill="1" applyBorder="1" applyAlignment="1">
      <alignment horizontal="center" vertical="top"/>
    </xf>
    <xf numFmtId="167" fontId="5" fillId="0" borderId="1" xfId="0" applyNumberFormat="1" applyFont="1" applyBorder="1" applyAlignment="1">
      <alignment vertical="top" wrapText="1"/>
    </xf>
    <xf numFmtId="167" fontId="5" fillId="2" borderId="1" xfId="0" applyNumberFormat="1" applyFont="1" applyFill="1" applyBorder="1" applyAlignment="1">
      <alignment vertical="top" wrapText="1"/>
    </xf>
    <xf numFmtId="167" fontId="8" fillId="2" borderId="1" xfId="0" applyNumberFormat="1" applyFont="1" applyFill="1" applyBorder="1" applyAlignment="1">
      <alignment vertical="top" wrapText="1"/>
    </xf>
    <xf numFmtId="167" fontId="7" fillId="2" borderId="1" xfId="0" applyNumberFormat="1" applyFont="1" applyFill="1" applyBorder="1" applyAlignment="1">
      <alignment vertical="top" wrapText="1"/>
    </xf>
    <xf numFmtId="167" fontId="5" fillId="3" borderId="1" xfId="0" applyNumberFormat="1" applyFont="1" applyFill="1" applyBorder="1" applyAlignment="1">
      <alignment vertical="top" wrapText="1"/>
    </xf>
    <xf numFmtId="167" fontId="7" fillId="3" borderId="1" xfId="0" applyNumberFormat="1" applyFont="1" applyFill="1" applyBorder="1" applyAlignment="1">
      <alignment vertical="top" wrapText="1"/>
    </xf>
    <xf numFmtId="167" fontId="5" fillId="5" borderId="1" xfId="0" applyNumberFormat="1" applyFont="1" applyFill="1" applyBorder="1" applyAlignment="1">
      <alignment vertical="top" wrapText="1"/>
    </xf>
    <xf numFmtId="167" fontId="7" fillId="0" borderId="1" xfId="0" applyNumberFormat="1"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top" wrapText="1"/>
    </xf>
    <xf numFmtId="1" fontId="5" fillId="3" borderId="1" xfId="0" applyNumberFormat="1" applyFont="1" applyFill="1" applyBorder="1" applyAlignment="1">
      <alignment horizontal="center" vertical="top" wrapText="1"/>
    </xf>
    <xf numFmtId="1" fontId="3" fillId="3" borderId="1" xfId="0" applyNumberFormat="1" applyFont="1" applyFill="1" applyBorder="1" applyAlignment="1">
      <alignment horizontal="center" vertical="top"/>
    </xf>
    <xf numFmtId="1" fontId="5" fillId="0" borderId="1" xfId="0" applyNumberFormat="1" applyFont="1" applyBorder="1" applyAlignment="1">
      <alignment horizontal="center" vertical="top" wrapText="1"/>
    </xf>
    <xf numFmtId="1" fontId="7" fillId="3" borderId="1" xfId="0" applyNumberFormat="1" applyFont="1" applyFill="1" applyBorder="1" applyAlignment="1">
      <alignment horizontal="center" vertical="top" wrapText="1"/>
    </xf>
    <xf numFmtId="1" fontId="5" fillId="5" borderId="1" xfId="0" applyNumberFormat="1" applyFont="1" applyFill="1" applyBorder="1" applyAlignment="1">
      <alignment horizontal="center" vertical="top" wrapText="1"/>
    </xf>
    <xf numFmtId="165" fontId="2" fillId="0" borderId="1" xfId="0" applyNumberFormat="1" applyFont="1" applyFill="1" applyBorder="1" applyAlignment="1">
      <alignment horizontal="center" vertical="top"/>
    </xf>
    <xf numFmtId="165" fontId="5" fillId="0" borderId="1" xfId="0" applyNumberFormat="1" applyFont="1" applyBorder="1" applyAlignment="1">
      <alignment horizontal="center" vertical="top" wrapText="1"/>
    </xf>
    <xf numFmtId="14" fontId="5" fillId="0" borderId="1" xfId="0" applyNumberFormat="1" applyFont="1" applyBorder="1" applyAlignment="1">
      <alignment horizontal="center" vertical="top" wrapText="1"/>
    </xf>
    <xf numFmtId="166" fontId="5" fillId="0" borderId="1" xfId="0" applyNumberFormat="1" applyFont="1" applyBorder="1" applyAlignment="1">
      <alignment horizontal="center" vertical="top" wrapText="1"/>
    </xf>
    <xf numFmtId="0" fontId="5" fillId="4" borderId="1" xfId="0" applyFont="1" applyFill="1" applyBorder="1" applyAlignment="1">
      <alignment horizontal="center" vertical="top" wrapText="1"/>
    </xf>
    <xf numFmtId="14" fontId="5"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165" fontId="5" fillId="3" borderId="1" xfId="0" applyNumberFormat="1" applyFont="1" applyFill="1" applyBorder="1" applyAlignment="1">
      <alignment horizontal="center" vertical="top" wrapText="1"/>
    </xf>
    <xf numFmtId="0" fontId="7" fillId="3" borderId="1" xfId="0" applyFont="1" applyFill="1" applyBorder="1" applyAlignment="1">
      <alignment horizontal="center" vertical="top" wrapText="1"/>
    </xf>
    <xf numFmtId="165" fontId="3" fillId="3" borderId="1" xfId="0" applyNumberFormat="1" applyFont="1" applyFill="1" applyBorder="1" applyAlignment="1">
      <alignment horizontal="center" vertical="top"/>
    </xf>
    <xf numFmtId="0" fontId="5" fillId="5" borderId="1" xfId="0" applyFont="1" applyFill="1" applyBorder="1" applyAlignment="1">
      <alignment horizontal="center" vertical="top" wrapText="1"/>
    </xf>
    <xf numFmtId="165" fontId="2" fillId="5" borderId="1" xfId="0" applyNumberFormat="1" applyFont="1" applyFill="1" applyBorder="1" applyAlignment="1">
      <alignment horizontal="center" vertical="top"/>
    </xf>
    <xf numFmtId="165" fontId="5" fillId="5" borderId="1" xfId="0" applyNumberFormat="1" applyFont="1" applyFill="1" applyBorder="1" applyAlignment="1">
      <alignment horizontal="center" vertical="top" wrapText="1"/>
    </xf>
    <xf numFmtId="14" fontId="5" fillId="4" borderId="1" xfId="0" applyNumberFormat="1" applyFont="1" applyFill="1" applyBorder="1" applyAlignment="1">
      <alignment horizontal="center" vertical="top" wrapText="1"/>
    </xf>
    <xf numFmtId="165" fontId="7" fillId="3" borderId="1" xfId="0" applyNumberFormat="1"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xf>
    <xf numFmtId="14" fontId="5" fillId="8" borderId="1" xfId="0" applyNumberFormat="1" applyFont="1" applyFill="1" applyBorder="1" applyAlignment="1">
      <alignment horizontal="center" vertical="top" wrapText="1"/>
    </xf>
    <xf numFmtId="0" fontId="5" fillId="8" borderId="1" xfId="0" applyFont="1" applyFill="1" applyBorder="1" applyAlignment="1">
      <alignment horizontal="center" vertical="top" wrapText="1"/>
    </xf>
    <xf numFmtId="14" fontId="5" fillId="8" borderId="1" xfId="0" applyNumberFormat="1" applyFont="1" applyFill="1" applyBorder="1" applyAlignment="1">
      <alignment vertical="top" wrapText="1"/>
    </xf>
    <xf numFmtId="14" fontId="5" fillId="9" borderId="1" xfId="0" applyNumberFormat="1" applyFont="1" applyFill="1" applyBorder="1" applyAlignment="1">
      <alignment horizontal="center" vertical="top" wrapText="1"/>
    </xf>
    <xf numFmtId="49" fontId="5" fillId="8" borderId="1" xfId="0" applyNumberFormat="1" applyFont="1" applyFill="1" applyBorder="1" applyAlignment="1">
      <alignment horizontal="center" vertical="top" wrapText="1"/>
    </xf>
    <xf numFmtId="0" fontId="5" fillId="5" borderId="1" xfId="0" applyFont="1" applyFill="1" applyBorder="1" applyAlignment="1">
      <alignment vertical="top" wrapText="1"/>
    </xf>
    <xf numFmtId="167" fontId="5" fillId="0" borderId="1" xfId="0" applyNumberFormat="1" applyFont="1" applyBorder="1" applyAlignment="1">
      <alignment vertical="top" wrapText="1"/>
    </xf>
    <xf numFmtId="167" fontId="5" fillId="3" borderId="1" xfId="0" applyNumberFormat="1" applyFont="1" applyFill="1" applyBorder="1" applyAlignment="1">
      <alignment vertical="top" wrapText="1"/>
    </xf>
    <xf numFmtId="167" fontId="7" fillId="3" borderId="1" xfId="0" applyNumberFormat="1" applyFont="1" applyFill="1" applyBorder="1" applyAlignment="1">
      <alignment vertical="top" wrapText="1"/>
    </xf>
    <xf numFmtId="167" fontId="5" fillId="5" borderId="1" xfId="0" applyNumberFormat="1" applyFont="1" applyFill="1" applyBorder="1" applyAlignment="1">
      <alignment vertical="top" wrapText="1"/>
    </xf>
    <xf numFmtId="167" fontId="5" fillId="0" borderId="1" xfId="0" applyNumberFormat="1" applyFont="1" applyFill="1" applyBorder="1" applyAlignment="1">
      <alignment vertical="top" wrapText="1"/>
    </xf>
    <xf numFmtId="168" fontId="5" fillId="0" borderId="1" xfId="0" applyNumberFormat="1" applyFont="1" applyBorder="1" applyAlignment="1">
      <alignment vertical="top" wrapText="1"/>
    </xf>
    <xf numFmtId="0" fontId="5" fillId="9" borderId="0" xfId="0" applyFont="1" applyFill="1" applyAlignment="1">
      <alignment vertical="top" wrapText="1"/>
    </xf>
    <xf numFmtId="0" fontId="5" fillId="8" borderId="1" xfId="0" applyNumberFormat="1" applyFont="1" applyFill="1" applyBorder="1" applyAlignment="1">
      <alignment horizontal="center" vertical="top" wrapText="1"/>
    </xf>
    <xf numFmtId="0" fontId="4" fillId="0" borderId="1" xfId="0" applyFont="1" applyBorder="1" applyAlignment="1">
      <alignment horizontal="center" vertical="top" wrapText="1"/>
    </xf>
    <xf numFmtId="0" fontId="6" fillId="5" borderId="1" xfId="0" applyFont="1" applyFill="1" applyBorder="1" applyAlignment="1">
      <alignment horizontal="center" vertical="top" wrapText="1"/>
    </xf>
    <xf numFmtId="0" fontId="6" fillId="0" borderId="0" xfId="0" applyFont="1" applyAlignment="1">
      <alignmen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165" fontId="6" fillId="0" borderId="1" xfId="0" applyNumberFormat="1" applyFont="1" applyBorder="1" applyAlignment="1">
      <alignment horizontal="center" vertical="top" wrapText="1"/>
    </xf>
    <xf numFmtId="14" fontId="6" fillId="8" borderId="1" xfId="0" applyNumberFormat="1" applyFont="1" applyFill="1" applyBorder="1" applyAlignment="1">
      <alignment horizontal="center" vertical="top" wrapText="1"/>
    </xf>
    <xf numFmtId="165" fontId="1" fillId="5" borderId="1" xfId="0" applyNumberFormat="1" applyFont="1" applyFill="1" applyBorder="1" applyAlignment="1">
      <alignment horizontal="center" vertical="top"/>
    </xf>
    <xf numFmtId="14" fontId="6" fillId="0" borderId="1" xfId="0" applyNumberFormat="1" applyFont="1" applyBorder="1" applyAlignment="1">
      <alignment horizontal="center" vertical="top" wrapText="1"/>
    </xf>
    <xf numFmtId="1" fontId="6" fillId="0" borderId="1" xfId="0" applyNumberFormat="1" applyFont="1" applyBorder="1" applyAlignment="1">
      <alignment horizontal="center" vertical="top" wrapText="1"/>
    </xf>
    <xf numFmtId="167" fontId="6" fillId="0" borderId="1" xfId="0" applyNumberFormat="1" applyFont="1" applyBorder="1" applyAlignment="1">
      <alignment vertical="top" wrapText="1"/>
    </xf>
    <xf numFmtId="167" fontId="1" fillId="0" borderId="1" xfId="0" applyNumberFormat="1" applyFont="1" applyFill="1" applyBorder="1" applyAlignment="1">
      <alignment horizontal="center" vertical="top"/>
    </xf>
    <xf numFmtId="3" fontId="1" fillId="3" borderId="1" xfId="0" applyNumberFormat="1" applyFont="1" applyFill="1" applyBorder="1" applyAlignment="1">
      <alignment horizontal="center" vertical="top"/>
    </xf>
    <xf numFmtId="0" fontId="5" fillId="10" borderId="0" xfId="0" applyFont="1" applyFill="1" applyAlignment="1">
      <alignment vertical="top" wrapText="1"/>
    </xf>
    <xf numFmtId="167" fontId="7" fillId="3" borderId="1" xfId="0" applyNumberFormat="1" applyFont="1" applyFill="1" applyBorder="1" applyAlignment="1">
      <alignment horizontal="center" vertical="top" wrapText="1"/>
    </xf>
    <xf numFmtId="3" fontId="5" fillId="0" borderId="0" xfId="0" applyNumberFormat="1" applyFont="1" applyAlignment="1">
      <alignment vertical="top" wrapText="1"/>
    </xf>
    <xf numFmtId="0" fontId="4" fillId="0" borderId="1" xfId="0" applyFont="1" applyBorder="1" applyAlignment="1">
      <alignment horizontal="center" vertical="top" wrapText="1"/>
    </xf>
    <xf numFmtId="0" fontId="6" fillId="0" borderId="0" xfId="0" applyFont="1" applyAlignment="1">
      <alignment horizontal="center" vertical="top" wrapText="1"/>
    </xf>
    <xf numFmtId="0" fontId="10" fillId="0" borderId="7" xfId="0" applyFont="1" applyBorder="1" applyAlignment="1">
      <alignment vertical="top" wrapText="1"/>
    </xf>
    <xf numFmtId="14" fontId="5" fillId="0" borderId="1" xfId="0" applyNumberFormat="1" applyFont="1" applyBorder="1" applyAlignment="1">
      <alignment vertical="top" wrapText="1"/>
    </xf>
    <xf numFmtId="0" fontId="6" fillId="0" borderId="1" xfId="0" applyFont="1" applyFill="1" applyBorder="1" applyAlignment="1">
      <alignment horizontal="center" vertical="top" wrapText="1"/>
    </xf>
    <xf numFmtId="165" fontId="11" fillId="0" borderId="7" xfId="0" applyNumberFormat="1" applyFont="1" applyFill="1" applyBorder="1" applyAlignment="1">
      <alignment horizontal="center"/>
    </xf>
    <xf numFmtId="165" fontId="12" fillId="0" borderId="8" xfId="0" applyNumberFormat="1" applyFont="1" applyFill="1" applyBorder="1" applyAlignment="1">
      <alignment horizontal="center" vertical="top"/>
    </xf>
    <xf numFmtId="165" fontId="12" fillId="0" borderId="9" xfId="0" applyNumberFormat="1" applyFont="1" applyFill="1" applyBorder="1" applyAlignment="1">
      <alignment horizontal="center" vertical="top"/>
    </xf>
    <xf numFmtId="165" fontId="6" fillId="0" borderId="1" xfId="0" applyNumberFormat="1" applyFont="1" applyFill="1" applyBorder="1" applyAlignment="1">
      <alignment horizontal="center" vertical="top" wrapText="1"/>
    </xf>
    <xf numFmtId="165" fontId="2" fillId="0" borderId="0" xfId="0" applyNumberFormat="1" applyFont="1" applyFill="1" applyBorder="1" applyAlignment="1">
      <alignment vertical="top"/>
    </xf>
    <xf numFmtId="165" fontId="5" fillId="9" borderId="1" xfId="0" applyNumberFormat="1" applyFont="1" applyFill="1" applyBorder="1" applyAlignment="1">
      <alignment horizontal="center" vertical="top" wrapText="1"/>
    </xf>
    <xf numFmtId="165" fontId="2" fillId="9" borderId="1" xfId="0" applyNumberFormat="1" applyFont="1" applyFill="1" applyBorder="1" applyAlignment="1">
      <alignment horizontal="center" vertical="top"/>
    </xf>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167" fontId="5" fillId="0" borderId="1" xfId="0" applyNumberFormat="1" applyFont="1" applyFill="1" applyBorder="1" applyAlignment="1">
      <alignment horizontal="center" vertical="top" wrapText="1"/>
    </xf>
    <xf numFmtId="166" fontId="5" fillId="0" borderId="0" xfId="0" applyNumberFormat="1" applyFont="1" applyAlignment="1">
      <alignment vertical="top" wrapText="1"/>
    </xf>
    <xf numFmtId="165" fontId="5" fillId="0" borderId="1" xfId="0" applyNumberFormat="1" applyFont="1" applyBorder="1" applyAlignment="1">
      <alignment vertical="top" wrapText="1"/>
    </xf>
    <xf numFmtId="14" fontId="5" fillId="0" borderId="1" xfId="0" applyNumberFormat="1"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5" fillId="2" borderId="0" xfId="0" applyFont="1" applyFill="1" applyAlignment="1">
      <alignment vertical="top" wrapText="1"/>
    </xf>
    <xf numFmtId="3" fontId="1"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7" fillId="3" borderId="0" xfId="0" applyFont="1" applyFill="1" applyAlignment="1">
      <alignment vertical="top" wrapText="1"/>
    </xf>
    <xf numFmtId="3" fontId="3" fillId="3"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wrapText="1"/>
    </xf>
    <xf numFmtId="1" fontId="5" fillId="0" borderId="1" xfId="0" applyNumberFormat="1" applyFont="1" applyBorder="1" applyAlignment="1">
      <alignment horizontal="center" vertical="top" wrapText="1"/>
    </xf>
    <xf numFmtId="0" fontId="5" fillId="4" borderId="0" xfId="0" applyFont="1" applyFill="1" applyAlignment="1">
      <alignment vertical="top" wrapText="1"/>
    </xf>
    <xf numFmtId="165" fontId="2" fillId="0" borderId="1" xfId="0" applyNumberFormat="1" applyFont="1" applyFill="1" applyBorder="1" applyAlignment="1">
      <alignment horizontal="center" vertical="top"/>
    </xf>
    <xf numFmtId="0" fontId="6" fillId="2" borderId="1" xfId="0" applyFont="1" applyFill="1" applyBorder="1" applyAlignment="1">
      <alignment horizontal="center" vertical="top" wrapText="1"/>
    </xf>
    <xf numFmtId="165" fontId="1" fillId="2" borderId="1" xfId="0" applyNumberFormat="1" applyFont="1" applyFill="1" applyBorder="1" applyAlignment="1">
      <alignment horizontal="center" vertical="top"/>
    </xf>
    <xf numFmtId="0" fontId="5" fillId="2" borderId="1" xfId="0" applyFont="1" applyFill="1" applyBorder="1" applyAlignment="1">
      <alignment horizontal="center" vertical="top" wrapText="1"/>
    </xf>
    <xf numFmtId="165" fontId="2" fillId="2" borderId="1" xfId="0" applyNumberFormat="1" applyFont="1" applyFill="1" applyBorder="1" applyAlignment="1">
      <alignment horizontal="center" vertical="top"/>
    </xf>
    <xf numFmtId="0" fontId="7" fillId="3" borderId="1" xfId="0" applyFont="1" applyFill="1" applyBorder="1" applyAlignment="1">
      <alignment horizontal="center" vertical="top" wrapText="1"/>
    </xf>
    <xf numFmtId="165" fontId="3" fillId="3" borderId="1" xfId="0" applyNumberFormat="1" applyFont="1" applyFill="1" applyBorder="1" applyAlignment="1">
      <alignment horizontal="center" vertical="top"/>
    </xf>
    <xf numFmtId="0" fontId="7" fillId="0" borderId="1" xfId="0" applyFont="1" applyBorder="1" applyAlignment="1">
      <alignment horizontal="center" vertical="top" wrapText="1"/>
    </xf>
    <xf numFmtId="165" fontId="1" fillId="0" borderId="1" xfId="0" applyNumberFormat="1" applyFont="1" applyFill="1" applyBorder="1" applyAlignment="1">
      <alignment horizontal="center" vertical="top"/>
    </xf>
    <xf numFmtId="167" fontId="1" fillId="2" borderId="1" xfId="0" applyNumberFormat="1" applyFont="1" applyFill="1" applyBorder="1" applyAlignment="1">
      <alignment horizontal="center" vertical="top"/>
    </xf>
    <xf numFmtId="167" fontId="2" fillId="2"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xf>
    <xf numFmtId="167" fontId="2" fillId="0" borderId="1" xfId="0" applyNumberFormat="1" applyFont="1" applyFill="1" applyBorder="1" applyAlignment="1">
      <alignment horizontal="center" vertical="top"/>
    </xf>
    <xf numFmtId="14" fontId="5" fillId="0" borderId="1" xfId="0" applyNumberFormat="1" applyFont="1" applyBorder="1" applyAlignment="1">
      <alignment horizontal="center" vertical="top" wrapText="1"/>
    </xf>
    <xf numFmtId="14" fontId="5" fillId="4" borderId="1" xfId="0" applyNumberFormat="1" applyFont="1" applyFill="1" applyBorder="1" applyAlignment="1">
      <alignment horizontal="center" vertical="top" wrapText="1"/>
    </xf>
    <xf numFmtId="14" fontId="5" fillId="8" borderId="1" xfId="0" applyNumberFormat="1" applyFont="1" applyFill="1" applyBorder="1" applyAlignment="1">
      <alignment horizontal="center" vertical="top" wrapText="1"/>
    </xf>
    <xf numFmtId="0" fontId="5" fillId="8" borderId="1" xfId="0" applyFont="1" applyFill="1" applyBorder="1" applyAlignment="1">
      <alignment horizontal="center" vertical="top" wrapText="1"/>
    </xf>
    <xf numFmtId="14" fontId="5" fillId="9" borderId="1" xfId="0" applyNumberFormat="1" applyFont="1" applyFill="1" applyBorder="1" applyAlignment="1">
      <alignment horizontal="center" vertical="top" wrapText="1"/>
    </xf>
    <xf numFmtId="0" fontId="5" fillId="9" borderId="0" xfId="0" applyFont="1" applyFill="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Border="1" applyAlignment="1">
      <alignment horizontal="center"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1" xfId="0" applyFont="1" applyFill="1" applyBorder="1" applyAlignment="1">
      <alignment vertical="top" wrapText="1"/>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1" xfId="0" applyFont="1" applyBorder="1" applyAlignment="1">
      <alignment vertical="top"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6" fillId="0" borderId="0" xfId="0" applyFont="1" applyAlignment="1">
      <alignment horizontal="center" vertical="top" wrapText="1"/>
    </xf>
    <xf numFmtId="0" fontId="5" fillId="0" borderId="0" xfId="0" applyFont="1" applyBorder="1" applyAlignment="1">
      <alignment vertical="top" wrapText="1"/>
    </xf>
  </cellXfs>
  <cellStyles count="4">
    <cellStyle name="Обычный" xfId="0" builtinId="0"/>
    <cellStyle name="Обычный 2" xfId="2"/>
    <cellStyle name="Обычный 3" xfId="1"/>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ik\AppData\Local\Temp\&#1080;&#1085;&#1092;&#1086;&#1088;&#1084;&#1072;&#1094;&#1080;&#1103;%20&#1085;&#1072;%20&#1082;&#1086;&#1085;&#1077;&#1094;%20&#1075;&#1086;&#1076;&#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 ГРБС (3)"/>
    </sheetNames>
    <sheetDataSet>
      <sheetData sheetId="0" refreshError="1">
        <row r="11">
          <cell r="AL11">
            <v>213.26949999999971</v>
          </cell>
        </row>
        <row r="12">
          <cell r="AL12">
            <v>219.30610999999999</v>
          </cell>
        </row>
        <row r="13">
          <cell r="AL13">
            <v>207.16249999999997</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06"/>
  <sheetViews>
    <sheetView view="pageBreakPreview" zoomScale="50" zoomScaleNormal="70" zoomScaleSheetLayoutView="50" workbookViewId="0">
      <pane xSplit="6" ySplit="8" topLeftCell="H9" activePane="bottomRight" state="frozen"/>
      <selection pane="topRight" activeCell="B1" sqref="B1"/>
      <selection pane="bottomLeft" activeCell="A6" sqref="A6"/>
      <selection pane="bottomRight" activeCell="P11" sqref="P11"/>
    </sheetView>
  </sheetViews>
  <sheetFormatPr defaultRowHeight="18.75" x14ac:dyDescent="0.25"/>
  <cols>
    <col min="1" max="5" width="9.140625" style="2" customWidth="1"/>
    <col min="6" max="7" width="39" style="2" customWidth="1"/>
    <col min="8" max="8" width="10.42578125" style="2" customWidth="1"/>
    <col min="9" max="11" width="22.42578125" style="2" customWidth="1"/>
    <col min="12" max="12" width="18.140625" style="2" customWidth="1"/>
    <col min="13" max="13" width="17" style="2" customWidth="1"/>
    <col min="14" max="14" width="18" style="2" customWidth="1"/>
    <col min="15" max="15" width="17.140625" style="2" customWidth="1"/>
    <col min="16" max="16" width="15.5703125" style="2" customWidth="1"/>
    <col min="17" max="17" width="16.7109375" style="2" customWidth="1"/>
    <col min="18" max="18" width="16.28515625" style="2" customWidth="1"/>
    <col min="19" max="19" width="19.85546875" style="2" customWidth="1"/>
    <col min="20" max="22" width="18.140625" style="2" customWidth="1"/>
    <col min="23" max="23" width="16.7109375" style="14" customWidth="1"/>
    <col min="24" max="25" width="15.28515625" style="2" customWidth="1"/>
    <col min="26" max="26" width="16" style="2" customWidth="1"/>
    <col min="27" max="29" width="20.85546875" style="2" customWidth="1"/>
    <col min="30" max="31" width="16" style="2" customWidth="1"/>
    <col min="32" max="32" width="20.28515625" style="2" customWidth="1"/>
    <col min="33" max="33" width="10.85546875" style="2" customWidth="1"/>
    <col min="34" max="34" width="26.85546875" style="2" customWidth="1"/>
    <col min="35" max="16384" width="9.140625" style="2"/>
  </cols>
  <sheetData>
    <row r="1" spans="1:34" x14ac:dyDescent="0.25">
      <c r="F1" s="218" t="s">
        <v>363</v>
      </c>
      <c r="G1" s="218"/>
      <c r="H1" s="218"/>
      <c r="I1" s="218"/>
      <c r="J1" s="218"/>
      <c r="K1" s="218"/>
      <c r="L1" s="218"/>
      <c r="M1" s="218"/>
      <c r="N1" s="218"/>
      <c r="O1" s="218"/>
      <c r="P1" s="218"/>
      <c r="Q1" s="218"/>
      <c r="R1" s="218"/>
      <c r="S1" s="218"/>
      <c r="T1" s="218"/>
      <c r="U1" s="218"/>
      <c r="V1" s="218"/>
      <c r="W1" s="218"/>
      <c r="X1" s="218"/>
      <c r="Y1" s="154"/>
    </row>
    <row r="2" spans="1:34" x14ac:dyDescent="0.25">
      <c r="F2" s="218" t="s">
        <v>364</v>
      </c>
      <c r="G2" s="218"/>
      <c r="H2" s="218"/>
      <c r="I2" s="218"/>
      <c r="J2" s="218"/>
      <c r="K2" s="218"/>
      <c r="L2" s="218"/>
      <c r="M2" s="218"/>
      <c r="N2" s="218"/>
      <c r="O2" s="218"/>
      <c r="P2" s="218"/>
      <c r="Q2" s="218"/>
      <c r="R2" s="218"/>
      <c r="S2" s="218"/>
      <c r="T2" s="218"/>
      <c r="U2" s="218"/>
      <c r="V2" s="218"/>
      <c r="W2" s="218"/>
      <c r="X2" s="218"/>
      <c r="Y2" s="154"/>
    </row>
    <row r="4" spans="1:34" s="1" customFormat="1" ht="52.5" customHeight="1" x14ac:dyDescent="0.25">
      <c r="E4" s="206" t="s">
        <v>365</v>
      </c>
      <c r="F4" s="208" t="s">
        <v>0</v>
      </c>
      <c r="G4" s="212" t="s">
        <v>354</v>
      </c>
      <c r="H4" s="214" t="s">
        <v>844</v>
      </c>
      <c r="I4" s="215" t="s">
        <v>8</v>
      </c>
      <c r="J4" s="216"/>
      <c r="K4" s="217"/>
      <c r="L4" s="208" t="s">
        <v>1</v>
      </c>
      <c r="M4" s="208"/>
      <c r="N4" s="208"/>
      <c r="O4" s="208"/>
      <c r="P4" s="208" t="s">
        <v>2</v>
      </c>
      <c r="Q4" s="208"/>
      <c r="R4" s="208"/>
      <c r="S4" s="208" t="s">
        <v>5</v>
      </c>
      <c r="T4" s="208"/>
      <c r="U4" s="208"/>
      <c r="V4" s="208"/>
      <c r="W4" s="209" t="s">
        <v>347</v>
      </c>
      <c r="X4" s="211" t="s">
        <v>6</v>
      </c>
      <c r="Y4" s="166"/>
      <c r="Z4" s="208" t="s">
        <v>477</v>
      </c>
      <c r="AA4" s="215" t="s">
        <v>588</v>
      </c>
      <c r="AB4" s="216"/>
      <c r="AC4" s="217"/>
      <c r="AD4" s="208" t="s">
        <v>475</v>
      </c>
      <c r="AE4" s="208"/>
      <c r="AF4" s="208"/>
      <c r="AG4" s="208"/>
      <c r="AH4" s="208" t="s">
        <v>478</v>
      </c>
    </row>
    <row r="5" spans="1:34" s="1" customFormat="1" ht="78.75" x14ac:dyDescent="0.25">
      <c r="E5" s="207"/>
      <c r="F5" s="208"/>
      <c r="G5" s="213"/>
      <c r="H5" s="214"/>
      <c r="I5" s="12" t="s">
        <v>10</v>
      </c>
      <c r="J5" s="137" t="s">
        <v>540</v>
      </c>
      <c r="K5" s="137" t="s">
        <v>541</v>
      </c>
      <c r="L5" s="165" t="s">
        <v>7</v>
      </c>
      <c r="M5" s="12" t="s">
        <v>9</v>
      </c>
      <c r="N5" s="12" t="s">
        <v>3</v>
      </c>
      <c r="O5" s="12" t="s">
        <v>479</v>
      </c>
      <c r="P5" s="165" t="s">
        <v>7</v>
      </c>
      <c r="Q5" s="12" t="s">
        <v>480</v>
      </c>
      <c r="R5" s="12" t="s">
        <v>4</v>
      </c>
      <c r="S5" s="165" t="s">
        <v>7</v>
      </c>
      <c r="T5" s="12" t="s">
        <v>481</v>
      </c>
      <c r="U5" s="12" t="s">
        <v>482</v>
      </c>
      <c r="V5" s="12" t="s">
        <v>479</v>
      </c>
      <c r="W5" s="210"/>
      <c r="X5" s="211"/>
      <c r="Y5" s="166"/>
      <c r="Z5" s="208"/>
      <c r="AA5" s="153" t="s">
        <v>589</v>
      </c>
      <c r="AB5" s="153" t="s">
        <v>590</v>
      </c>
      <c r="AC5" s="153" t="s">
        <v>591</v>
      </c>
      <c r="AD5" s="153" t="s">
        <v>589</v>
      </c>
      <c r="AE5" s="153" t="s">
        <v>590</v>
      </c>
      <c r="AF5" s="153" t="s">
        <v>591</v>
      </c>
      <c r="AG5" s="153" t="s">
        <v>476</v>
      </c>
      <c r="AH5" s="208"/>
    </row>
    <row r="6" spans="1:34" x14ac:dyDescent="0.25">
      <c r="E6" s="3"/>
      <c r="F6" s="3"/>
      <c r="G6" s="3"/>
      <c r="H6" s="3"/>
      <c r="I6" s="3"/>
      <c r="J6" s="99"/>
      <c r="K6" s="99"/>
      <c r="L6" s="169"/>
      <c r="M6" s="169"/>
      <c r="N6" s="3"/>
      <c r="O6" s="3"/>
      <c r="P6" s="3"/>
      <c r="Q6" s="3"/>
      <c r="R6" s="3"/>
      <c r="S6" s="3"/>
      <c r="T6" s="3"/>
      <c r="U6" s="3"/>
      <c r="V6" s="3"/>
      <c r="W6" s="13"/>
      <c r="X6" s="3"/>
      <c r="Y6" s="99"/>
      <c r="Z6" s="3"/>
      <c r="AA6" s="99"/>
      <c r="AB6" s="99"/>
      <c r="AC6" s="99"/>
      <c r="AD6" s="99"/>
      <c r="AE6" s="99"/>
      <c r="AF6" s="3"/>
      <c r="AG6" s="3"/>
      <c r="AH6" s="3"/>
    </row>
    <row r="7" spans="1:34" ht="11.25" customHeight="1" x14ac:dyDescent="0.25">
      <c r="E7" s="3"/>
      <c r="F7" s="3"/>
      <c r="G7" s="3"/>
      <c r="H7" s="3"/>
      <c r="I7" s="3"/>
      <c r="J7" s="99"/>
      <c r="K7" s="99"/>
      <c r="L7" s="3"/>
      <c r="M7" s="3"/>
      <c r="N7" s="3"/>
      <c r="O7" s="3"/>
      <c r="P7" s="3"/>
      <c r="Q7" s="3"/>
      <c r="R7" s="3"/>
      <c r="S7" s="3"/>
      <c r="T7" s="3"/>
      <c r="U7" s="3"/>
      <c r="V7" s="3"/>
      <c r="W7" s="13"/>
      <c r="X7" s="3"/>
      <c r="Y7" s="99"/>
      <c r="Z7" s="3"/>
      <c r="AA7" s="99"/>
      <c r="AB7" s="99"/>
      <c r="AC7" s="99"/>
      <c r="AD7" s="99"/>
      <c r="AE7" s="99"/>
      <c r="AF7" s="3"/>
      <c r="AG7" s="3"/>
      <c r="AH7" s="3"/>
    </row>
    <row r="8" spans="1:34" s="5" customFormat="1" x14ac:dyDescent="0.25">
      <c r="E8" s="50"/>
      <c r="F8" s="48" t="s">
        <v>11</v>
      </c>
      <c r="G8" s="48"/>
      <c r="H8" s="6">
        <f>H14+H345+H352+H373+H412+H434+H471</f>
        <v>373</v>
      </c>
      <c r="I8" s="49">
        <f>I14+I345+I352+I373+I412+I434+I471</f>
        <v>29105473.891884003</v>
      </c>
      <c r="J8" s="49">
        <f>J14+J345+J352+J373+J412+J434+J471</f>
        <v>16805712.10433</v>
      </c>
      <c r="K8" s="49">
        <f>K14+K345+K352+K373+K412+K434+K471</f>
        <v>12299761.785553999</v>
      </c>
      <c r="L8" s="49">
        <f>L14+L345+L352+L373+L412+L434+L471</f>
        <v>1460003.0894059998</v>
      </c>
      <c r="M8" s="50"/>
      <c r="N8" s="50"/>
      <c r="O8" s="50"/>
      <c r="P8" s="49">
        <f>P14+P345+P352+P373+P412+P434+P471</f>
        <v>259562.96049319999</v>
      </c>
      <c r="Q8" s="50"/>
      <c r="R8" s="50"/>
      <c r="S8" s="49">
        <f>S14+S345+S352+S373+S412+S434+S471</f>
        <v>27385907.841984805</v>
      </c>
      <c r="T8" s="50"/>
      <c r="U8" s="50"/>
      <c r="V8" s="50"/>
      <c r="W8" s="49">
        <f>W14+W345+W352+W373+W412+W434+W471</f>
        <v>188</v>
      </c>
      <c r="X8" s="50"/>
      <c r="Y8" s="50"/>
      <c r="Z8" s="92"/>
      <c r="AA8" s="49">
        <f t="shared" ref="AA8:AF8" si="0">AA14+AA345+AA352+AA373+AA412+AA434+AA471</f>
        <v>1513595.4506399999</v>
      </c>
      <c r="AB8" s="49">
        <f t="shared" si="0"/>
        <v>720000</v>
      </c>
      <c r="AC8" s="49">
        <f t="shared" si="0"/>
        <v>793595.45064000005</v>
      </c>
      <c r="AD8" s="49">
        <f t="shared" si="0"/>
        <v>183385.27864</v>
      </c>
      <c r="AE8" s="49">
        <f t="shared" si="0"/>
        <v>101544.60565654401</v>
      </c>
      <c r="AF8" s="49">
        <f t="shared" si="0"/>
        <v>81840.672983455996</v>
      </c>
      <c r="AG8" s="83">
        <f>AF8/I8*100</f>
        <v>0.28118653311560438</v>
      </c>
      <c r="AH8" s="74"/>
    </row>
    <row r="9" spans="1:34" s="5" customFormat="1" x14ac:dyDescent="0.25">
      <c r="E9" s="50"/>
      <c r="F9" s="50" t="s">
        <v>12</v>
      </c>
      <c r="G9" s="50"/>
      <c r="H9" s="7"/>
      <c r="I9" s="51"/>
      <c r="J9" s="51"/>
      <c r="K9" s="51"/>
      <c r="L9" s="51"/>
      <c r="M9" s="50"/>
      <c r="N9" s="50"/>
      <c r="O9" s="50"/>
      <c r="P9" s="51"/>
      <c r="Q9" s="50"/>
      <c r="R9" s="50"/>
      <c r="S9" s="51"/>
      <c r="T9" s="50"/>
      <c r="U9" s="50"/>
      <c r="V9" s="50"/>
      <c r="W9" s="51"/>
      <c r="X9" s="50"/>
      <c r="Y9" s="50"/>
      <c r="Z9" s="92"/>
      <c r="AA9" s="51"/>
      <c r="AB9" s="51"/>
      <c r="AC9" s="51"/>
      <c r="AD9" s="51"/>
      <c r="AE9" s="51"/>
      <c r="AF9" s="51"/>
      <c r="AG9" s="84"/>
      <c r="AH9" s="74"/>
    </row>
    <row r="10" spans="1:34" s="5" customFormat="1" ht="56.25" x14ac:dyDescent="0.25">
      <c r="A10" s="5" t="s">
        <v>449</v>
      </c>
      <c r="E10" s="50"/>
      <c r="F10" s="48" t="s">
        <v>362</v>
      </c>
      <c r="G10" s="48"/>
      <c r="H10" s="27">
        <f>H16+H347+H354+H375+H414+H436+H472</f>
        <v>248</v>
      </c>
      <c r="I10" s="49">
        <f>I16+I347+I354+I375+I414+I436+I472</f>
        <v>27748705.595883995</v>
      </c>
      <c r="J10" s="49">
        <f>J16+J347+J354+J375+J414+J436+J472</f>
        <v>16706763.001329998</v>
      </c>
      <c r="K10" s="49">
        <f>K16+K347+K354+K375+K414+K436+K472</f>
        <v>11041942.594553998</v>
      </c>
      <c r="L10" s="49">
        <f>L16+L347+L354+L375+L414+L436+L472</f>
        <v>326478.87186000001</v>
      </c>
      <c r="M10" s="50"/>
      <c r="N10" s="50"/>
      <c r="O10" s="50"/>
      <c r="P10" s="49">
        <f>P16+P347+P354+P375+P414+P436+P472</f>
        <v>36318.882039200005</v>
      </c>
      <c r="Q10" s="50"/>
      <c r="R10" s="50"/>
      <c r="S10" s="49">
        <f>S16+S347+S354+S375+S414+S436+S472</f>
        <v>27385907.841984805</v>
      </c>
      <c r="T10" s="50"/>
      <c r="U10" s="50"/>
      <c r="V10" s="50"/>
      <c r="W10" s="49">
        <f>W16+W347+W354+W375+W414+W436+W472</f>
        <v>188</v>
      </c>
      <c r="X10" s="50"/>
      <c r="Y10" s="50"/>
      <c r="Z10" s="92"/>
      <c r="AA10" s="49">
        <f t="shared" ref="AA10:AF10" si="1">AA16+AA347+AA354+AA375+AA414+AA436+AA472</f>
        <v>1148700.60564</v>
      </c>
      <c r="AB10" s="49">
        <f t="shared" si="1"/>
        <v>720000</v>
      </c>
      <c r="AC10" s="49">
        <f t="shared" si="1"/>
        <v>428700.60564000008</v>
      </c>
      <c r="AD10" s="49">
        <f t="shared" si="1"/>
        <v>166176.12953999999</v>
      </c>
      <c r="AE10" s="49">
        <f t="shared" si="1"/>
        <v>101544.60565654401</v>
      </c>
      <c r="AF10" s="49">
        <f t="shared" si="1"/>
        <v>64631.523883456</v>
      </c>
      <c r="AG10" s="83">
        <f>AF10/I10*100</f>
        <v>0.232917256843299</v>
      </c>
      <c r="AH10" s="74"/>
    </row>
    <row r="11" spans="1:34" s="70" customFormat="1" ht="91.5" customHeight="1" x14ac:dyDescent="0.25">
      <c r="B11" s="70" t="s">
        <v>452</v>
      </c>
      <c r="E11" s="71"/>
      <c r="F11" s="52" t="s">
        <v>474</v>
      </c>
      <c r="G11" s="52"/>
      <c r="H11" s="6">
        <f>H30+H31+H33+H34+H35+H47+H48+H49+H50+H51+H53+H54+H55+H56+H57+H58+H59+H61+H73+H74+H140+H141+H142+H143+H144+H145+H188+H190+H209+H218+H219+H229+H230+H231+H232+H233+H234+H235+H236+H237+H238+H239+H240+H243+H244+H245+H246+H247+H248+H249+H251+H252+H253+H254+H255+H256+H257+H258+H259+H261+H262+H263+H264+H265+H266+H267+H268+H269+H270+H272+H273+H274+H275+H278+H279+H280+H281+H282+H284+H286+H335+H360+H362+H382+H384+H385+H386+H387+H388+H389+H391+H392+H393+H426+H433+H444+H476+H480+H486+H489+H497</f>
        <v>101</v>
      </c>
      <c r="I11" s="49">
        <f>I25+I30+I31+I33+I34+I35+I47+I48+I49+I50+I51+I53+I54+I55+I56+I57+I58+I59+I61+I73+I74+I100+I140+I141+I142+I143+I144+I145+I150+I188+I190+I209+I218+I219+I229+I230+I231+I232+I233+I234+I235+I236+I237+I238+I239+I240+I243+I244+I245+I246+I247+I248+I249+I251+I252+I253+I254+I255+I256+I257+I258+I259+I261+I262+I263+I264+I265+I266+I267+I268+I269+I270+I272+I273+I274+I275+I278+I279+I280+I281+I282+I284+I286+I335+I360+I362+I382+I384+I385+I386+I387+I388+I389+I391+I392+I393+I426+I433+I444+I476+I480+I486+I489+I497</f>
        <v>7209426.9948199997</v>
      </c>
      <c r="J11" s="187">
        <f t="shared" ref="J11:L11" si="2">J25+J30+J31+J33+J34+J35+J47+J48+J49+J50+J51+J53+J54+J55+J56+J57+J58+J59+J61+J73+J74+J100+J140+J141+J142+J143+J144+J145+J150+J188+J190+J209+J218+J219+J229+J230+J231+J232+J233+J234+J235+J236+J237+J238+J239+J240+J243+J244+J245+J246+J247+J248+J249+J251+J252+J253+J254+J255+J256+J257+J258+J259+J261+J262+J263+J264+J265+J266+J267+J268+J269+J270+J272+J273+J274+J275+J278+J279+J280+J281+J282+J284+J286+J335+J360+J362+J382+J384+J385+J386+J387+J388+J389+J391+J392+J393+J426+J433+J444+J476+J480+J486+J489+J497</f>
        <v>2114598.9195900001</v>
      </c>
      <c r="K11" s="187">
        <f t="shared" si="2"/>
        <v>5094828.0752299987</v>
      </c>
      <c r="L11" s="187">
        <f t="shared" si="2"/>
        <v>326478.87186000007</v>
      </c>
      <c r="M11" s="71"/>
      <c r="N11" s="71"/>
      <c r="O11" s="71"/>
      <c r="P11" s="187">
        <f t="shared" ref="P11" si="3">P25+P30+P31+P33+P34+P35+P47+P48+P49+P50+P51+P53+P54+P55+P56+P57+P58+P59+P61+P73+P74+P100+P140+P141+P142+P143+P144+P145+P150+P188+P190+P209+P218+P219+P229+P230+P231+P232+P233+P234+P235+P236+P237+P238+P239+P240+P243+P244+P245+P246+P247+P248+P249+P251+P252+P253+P254+P255+P256+P257+P258+P259+P261+P262+P263+P264+P265+P266+P267+P268+P269+P270+P272+P273+P274+P275+P278+P279+P280+P281+P282+P284+P286+P335+P360+P362+P382+P384+P385+P386+P387+P388+P389+P391+P392+P393+P426+P433+P444+P476+P480+P486+P489+P497</f>
        <v>36318.882039200005</v>
      </c>
      <c r="Q11" s="71"/>
      <c r="R11" s="71"/>
      <c r="S11" s="187">
        <f t="shared" ref="S11" si="4">S25+S30+S31+S33+S34+S35+S47+S48+S49+S50+S51+S53+S54+S55+S56+S57+S58+S59+S61+S73+S74+S100+S140+S141+S142+S143+S144+S145+S150+S188+S190+S209+S218+S219+S229+S230+S231+S232+S233+S234+S235+S236+S237+S238+S239+S240+S243+S244+S245+S246+S247+S248+S249+S251+S252+S253+S254+S255+S256+S257+S258+S259+S261+S262+S263+S264+S265+S266+S267+S268+S269+S270+S272+S273+S274+S275+S278+S279+S280+S281+S282+S284+S286+S335+S360+S362+S382+S384+S385+S386+S387+S388+S389+S391+S392+S393+S426+S433+S444+S476+S480+S486+S489+S497</f>
        <v>6846629.240920797</v>
      </c>
      <c r="T11" s="71"/>
      <c r="U11" s="71"/>
      <c r="V11" s="71"/>
      <c r="W11" s="187">
        <f t="shared" ref="W11" si="5">W25+W30+W31+W33+W34+W35+W47+W48+W49+W50+W51+W53+W54+W55+W56+W57+W58+W59+W61+W73+W74+W100+W140+W141+W142+W143+W144+W145+W150+W188+W190+W209+W218+W219+W229+W230+W231+W232+W233+W234+W235+W236+W237+W238+W239+W240+W243+W244+W245+W246+W247+W248+W249+W251+W252+W253+W254+W255+W256+W257+W258+W259+W261+W262+W263+W264+W265+W266+W267+W268+W269+W270+W272+W273+W274+W275+W278+W279+W280+W281+W282+W284+W286+W335+W360+W362+W382+W384+W385+W386+W387+W388+W389+W391+W392+W393+W426+W433+W444+W476+W480+W486+W489+W497</f>
        <v>58</v>
      </c>
      <c r="X11" s="71"/>
      <c r="Y11" s="71"/>
      <c r="Z11" s="93"/>
      <c r="AA11" s="187">
        <f t="shared" ref="AA11:AF11" si="6">AA25+AA30+AA31+AA33+AA34+AA35+AA47+AA48+AA49+AA50+AA51+AA53+AA54+AA55+AA56+AA57+AA58+AA59+AA61+AA73+AA74+AA100+AA140+AA141+AA142+AA143+AA144+AA145+AA150+AA188+AA190+AA209+AA218+AA219+AA229+AA230+AA231+AA232+AA233+AA234+AA235+AA236+AA237+AA238+AA239+AA240+AA243+AA244+AA245+AA246+AA247+AA248+AA249+AA251+AA252+AA253+AA254+AA255+AA256+AA257+AA258+AA259+AA261+AA262+AA263+AA264+AA265+AA266+AA267+AA268+AA269+AA270+AA272+AA273+AA274+AA275+AA278+AA279+AA280+AA281+AA282+AA284+AA286+AA335+AA360+AA362+AA382+AA384+AA385+AA386+AA387+AA388+AA389+AA391+AA392+AA393+AA426+AA433+AA444+AA476+AA480+AA486+AA489+AA497</f>
        <v>149156.83099999998</v>
      </c>
      <c r="AB11" s="187">
        <f t="shared" si="6"/>
        <v>0</v>
      </c>
      <c r="AC11" s="187">
        <f t="shared" si="6"/>
        <v>149156.83099999998</v>
      </c>
      <c r="AD11" s="187">
        <f t="shared" si="6"/>
        <v>2309.4278999999997</v>
      </c>
      <c r="AE11" s="187">
        <f t="shared" si="6"/>
        <v>0</v>
      </c>
      <c r="AF11" s="187">
        <f t="shared" si="6"/>
        <v>2309.4278999999997</v>
      </c>
      <c r="AG11" s="85">
        <f>AF11/I11*100</f>
        <v>3.2033445954294734E-2</v>
      </c>
      <c r="AH11" s="75"/>
    </row>
    <row r="12" spans="1:34" s="5" customFormat="1" ht="75" x14ac:dyDescent="0.25">
      <c r="A12" s="5" t="s">
        <v>450</v>
      </c>
      <c r="E12" s="50"/>
      <c r="F12" s="48" t="s">
        <v>361</v>
      </c>
      <c r="G12" s="48"/>
      <c r="H12" s="6">
        <f>H17+H355+H376+H415+H437+H473</f>
        <v>125</v>
      </c>
      <c r="I12" s="49">
        <f>I17+I355+I376+I415+I437+I473</f>
        <v>1356768.2960000001</v>
      </c>
      <c r="J12" s="49">
        <f>J17+J355+J376+J415+J437+J473</f>
        <v>98949.103000000003</v>
      </c>
      <c r="K12" s="49">
        <f>K17+K355+K376+K415+K437+K473</f>
        <v>1257819.1910000001</v>
      </c>
      <c r="L12" s="49">
        <f>L17+L355+L376+L415+L437+L473</f>
        <v>1133524.2175460001</v>
      </c>
      <c r="M12" s="50"/>
      <c r="N12" s="50"/>
      <c r="O12" s="50"/>
      <c r="P12" s="49">
        <f>P17+P355+P376+P415+P437+P473</f>
        <v>223244.078454</v>
      </c>
      <c r="Q12" s="50"/>
      <c r="R12" s="50"/>
      <c r="S12" s="49">
        <f>S17+S355+S376+S415+S437+S473</f>
        <v>-5.1159076974727213E-13</v>
      </c>
      <c r="T12" s="50"/>
      <c r="U12" s="50"/>
      <c r="V12" s="50"/>
      <c r="W12" s="49">
        <f>W17+W355+W376+W415+W437+W473</f>
        <v>0</v>
      </c>
      <c r="X12" s="50"/>
      <c r="Y12" s="50"/>
      <c r="Z12" s="92"/>
      <c r="AA12" s="49">
        <f t="shared" ref="AA12:AF12" si="7">AA17+AA355+AA376+AA415+AA437+AA473</f>
        <v>364894.84500000003</v>
      </c>
      <c r="AB12" s="49">
        <f t="shared" si="7"/>
        <v>0</v>
      </c>
      <c r="AC12" s="49">
        <f t="shared" si="7"/>
        <v>364894.84500000003</v>
      </c>
      <c r="AD12" s="49">
        <f t="shared" si="7"/>
        <v>17209.149099999999</v>
      </c>
      <c r="AE12" s="49">
        <f t="shared" si="7"/>
        <v>0</v>
      </c>
      <c r="AF12" s="49">
        <f t="shared" si="7"/>
        <v>17209.149099999999</v>
      </c>
      <c r="AG12" s="83">
        <f>AF12/I12*100</f>
        <v>1.2683926320165133</v>
      </c>
      <c r="AH12" s="74"/>
    </row>
    <row r="13" spans="1:34" s="5" customFormat="1" x14ac:dyDescent="0.25">
      <c r="E13" s="50"/>
      <c r="F13" s="48"/>
      <c r="G13" s="48"/>
      <c r="H13" s="6"/>
      <c r="I13" s="6"/>
      <c r="J13" s="6"/>
      <c r="K13" s="6"/>
      <c r="L13" s="6"/>
      <c r="M13" s="50"/>
      <c r="N13" s="50"/>
      <c r="O13" s="50"/>
      <c r="P13" s="49"/>
      <c r="Q13" s="50"/>
      <c r="R13" s="50"/>
      <c r="S13" s="49"/>
      <c r="T13" s="50"/>
      <c r="U13" s="50"/>
      <c r="V13" s="50"/>
      <c r="W13" s="29"/>
      <c r="X13" s="50"/>
      <c r="Y13" s="50"/>
      <c r="Z13" s="92"/>
      <c r="AA13" s="6"/>
      <c r="AB13" s="6"/>
      <c r="AC13" s="6"/>
      <c r="AD13" s="6"/>
      <c r="AE13" s="6"/>
      <c r="AF13" s="6"/>
      <c r="AG13" s="83"/>
      <c r="AH13" s="74"/>
    </row>
    <row r="14" spans="1:34" s="5" customFormat="1" ht="112.5" x14ac:dyDescent="0.25">
      <c r="E14" s="50"/>
      <c r="F14" s="48" t="s">
        <v>15</v>
      </c>
      <c r="G14" s="48"/>
      <c r="H14" s="6">
        <f>H19+H96+H183+H206+H215+H220+H226+H332</f>
        <v>289</v>
      </c>
      <c r="I14" s="49">
        <f>I19+I96+I183+I206+I215+I220+I226+I332</f>
        <v>25667356.320629999</v>
      </c>
      <c r="J14" s="49">
        <f>J19+J96+J183+J206+J215+J220+J226+J332</f>
        <v>14776092.288949998</v>
      </c>
      <c r="K14" s="49">
        <f>K19+K96+K183+K206+K215+K220+K226+K332</f>
        <v>10891264.031679999</v>
      </c>
      <c r="L14" s="49">
        <f>L19+L96+L183+L206+L215+L220+L226+L332</f>
        <v>1124579.3085059999</v>
      </c>
      <c r="M14" s="50"/>
      <c r="N14" s="50"/>
      <c r="O14" s="50"/>
      <c r="P14" s="49">
        <f>P19+P96+P183+P206+P215+P220+P226+P332</f>
        <v>211259.81339320002</v>
      </c>
      <c r="Q14" s="50"/>
      <c r="R14" s="50"/>
      <c r="S14" s="49">
        <f>S19+S96+S183+S206+S215+S220+S226+S332</f>
        <v>24331517.198730804</v>
      </c>
      <c r="T14" s="50"/>
      <c r="U14" s="50"/>
      <c r="V14" s="50"/>
      <c r="W14" s="6">
        <f>W19+W96+W183+W206+W215+W220+W226+W332</f>
        <v>150</v>
      </c>
      <c r="X14" s="50"/>
      <c r="Y14" s="50"/>
      <c r="Z14" s="92"/>
      <c r="AA14" s="49">
        <f t="shared" ref="AA14:AF14" si="8">AA19+AA96+AA183+AA206+AA215+AA220+AA226+AA332</f>
        <v>1387528.8096400001</v>
      </c>
      <c r="AB14" s="49">
        <f t="shared" si="8"/>
        <v>720000</v>
      </c>
      <c r="AC14" s="49">
        <f t="shared" si="8"/>
        <v>667528.80963999999</v>
      </c>
      <c r="AD14" s="49">
        <f t="shared" si="8"/>
        <v>138290.20264</v>
      </c>
      <c r="AE14" s="49">
        <f t="shared" si="8"/>
        <v>101544.60565654401</v>
      </c>
      <c r="AF14" s="49">
        <f t="shared" si="8"/>
        <v>36745.596983455995</v>
      </c>
      <c r="AG14" s="83">
        <f>AF14/I14*100</f>
        <v>0.14316081689301957</v>
      </c>
      <c r="AH14" s="74"/>
    </row>
    <row r="15" spans="1:34" s="5" customFormat="1" x14ac:dyDescent="0.25">
      <c r="E15" s="50"/>
      <c r="F15" s="50" t="s">
        <v>13</v>
      </c>
      <c r="G15" s="50"/>
      <c r="H15" s="24"/>
      <c r="I15" s="49"/>
      <c r="J15" s="49"/>
      <c r="K15" s="49"/>
      <c r="L15" s="49"/>
      <c r="M15" s="50"/>
      <c r="N15" s="50"/>
      <c r="O15" s="50"/>
      <c r="P15" s="49"/>
      <c r="Q15" s="50"/>
      <c r="R15" s="50"/>
      <c r="S15" s="49"/>
      <c r="T15" s="50"/>
      <c r="U15" s="50"/>
      <c r="V15" s="50"/>
      <c r="W15" s="6"/>
      <c r="X15" s="50"/>
      <c r="Y15" s="50"/>
      <c r="Z15" s="92"/>
      <c r="AA15" s="49"/>
      <c r="AB15" s="49"/>
      <c r="AC15" s="49"/>
      <c r="AD15" s="49"/>
      <c r="AE15" s="49"/>
      <c r="AF15" s="49"/>
      <c r="AG15" s="83"/>
      <c r="AH15" s="74"/>
    </row>
    <row r="16" spans="1:34" s="25" customFormat="1" ht="58.5" x14ac:dyDescent="0.25">
      <c r="E16" s="52"/>
      <c r="F16" s="52" t="s">
        <v>362</v>
      </c>
      <c r="G16" s="52"/>
      <c r="H16" s="26">
        <f>H21+H98+H185+H208+H217+H222+H228+H334</f>
        <v>195</v>
      </c>
      <c r="I16" s="28">
        <f>I21+I98+I185+I208+I217+I222+I228+I334</f>
        <v>24619020.821629997</v>
      </c>
      <c r="J16" s="28">
        <f>J21+J98+J185+J208+J217+J222+J228+J334</f>
        <v>14776092.288949998</v>
      </c>
      <c r="K16" s="28">
        <f>K21+K98+K185+K208+K217+K222+K228+K334</f>
        <v>9842928.5326799992</v>
      </c>
      <c r="L16" s="28">
        <f>L21+L98+L185+L208+L217+L222+L228+L334</f>
        <v>265324.11385999998</v>
      </c>
      <c r="M16" s="52"/>
      <c r="N16" s="52"/>
      <c r="O16" s="52"/>
      <c r="P16" s="28">
        <f>P21+P98+P185+P208+P217+P222+P228+P334</f>
        <v>22179.509039200002</v>
      </c>
      <c r="Q16" s="52"/>
      <c r="R16" s="52"/>
      <c r="S16" s="28">
        <f>S21+S98+S185+S208+S217+S222+S228+S334</f>
        <v>24331517.198730804</v>
      </c>
      <c r="T16" s="52"/>
      <c r="U16" s="52"/>
      <c r="V16" s="52"/>
      <c r="W16" s="28">
        <f>W21+W98+W185+W208+W217+W222+W228+W334</f>
        <v>150</v>
      </c>
      <c r="X16" s="52"/>
      <c r="Y16" s="52"/>
      <c r="Z16" s="94"/>
      <c r="AA16" s="28">
        <f t="shared" ref="AA16:AF16" si="9">AA21+AA98+AA185+AA208+AA217+AA222+AA228+AA334</f>
        <v>1035736.06064</v>
      </c>
      <c r="AB16" s="28">
        <f t="shared" si="9"/>
        <v>720000</v>
      </c>
      <c r="AC16" s="28">
        <f t="shared" si="9"/>
        <v>315736.06064000004</v>
      </c>
      <c r="AD16" s="28">
        <f t="shared" si="9"/>
        <v>121081.05354000001</v>
      </c>
      <c r="AE16" s="28">
        <f t="shared" si="9"/>
        <v>101544.60565654401</v>
      </c>
      <c r="AF16" s="28">
        <f t="shared" si="9"/>
        <v>19536.447883455996</v>
      </c>
      <c r="AG16" s="86">
        <f>AF16/I16*100</f>
        <v>7.9355097121862339E-2</v>
      </c>
      <c r="AH16" s="76"/>
    </row>
    <row r="17" spans="1:34" s="25" customFormat="1" ht="78" x14ac:dyDescent="0.25">
      <c r="E17" s="52"/>
      <c r="F17" s="52" t="s">
        <v>361</v>
      </c>
      <c r="G17" s="52"/>
      <c r="H17" s="26">
        <f>H75+H171+H195+H210+H287+H338</f>
        <v>94</v>
      </c>
      <c r="I17" s="28">
        <f>I75+I171+I195+I210+I287+I338</f>
        <v>1048335.499</v>
      </c>
      <c r="J17" s="28">
        <f>J75+J171+J195+J210+J287+J338</f>
        <v>0</v>
      </c>
      <c r="K17" s="28">
        <f>K75+K171+K195+K210+K287+K338</f>
        <v>1048335.499</v>
      </c>
      <c r="L17" s="28">
        <f>L75+L171+L195+L210+L287+L338</f>
        <v>859255.19464600016</v>
      </c>
      <c r="M17" s="52"/>
      <c r="N17" s="52"/>
      <c r="O17" s="52"/>
      <c r="P17" s="28">
        <f>P75+P171+P195+P210+P287+P338</f>
        <v>189080.30435399999</v>
      </c>
      <c r="Q17" s="52"/>
      <c r="R17" s="52"/>
      <c r="S17" s="28">
        <f>S75+S171+S195+S210+S287+S338</f>
        <v>-5.1159076974727213E-13</v>
      </c>
      <c r="T17" s="52"/>
      <c r="U17" s="52"/>
      <c r="V17" s="52"/>
      <c r="W17" s="26">
        <f>W75+W171+W195+W210+W287+W338</f>
        <v>0</v>
      </c>
      <c r="X17" s="52"/>
      <c r="Y17" s="52"/>
      <c r="Z17" s="94"/>
      <c r="AA17" s="28">
        <f t="shared" ref="AA17:AF17" si="10">AA75+AA171+AA195+AA210+AA287+AA338</f>
        <v>351792.74900000001</v>
      </c>
      <c r="AB17" s="28">
        <f t="shared" si="10"/>
        <v>0</v>
      </c>
      <c r="AC17" s="28">
        <f t="shared" si="10"/>
        <v>351792.74900000001</v>
      </c>
      <c r="AD17" s="28">
        <f t="shared" si="10"/>
        <v>17209.149099999999</v>
      </c>
      <c r="AE17" s="28">
        <f t="shared" si="10"/>
        <v>0</v>
      </c>
      <c r="AF17" s="28">
        <f t="shared" si="10"/>
        <v>17209.149099999999</v>
      </c>
      <c r="AG17" s="86">
        <f>AF17/I17*100</f>
        <v>1.6415688600086222</v>
      </c>
      <c r="AH17" s="76"/>
    </row>
    <row r="18" spans="1:34" s="19" customFormat="1" x14ac:dyDescent="0.25">
      <c r="E18" s="53"/>
      <c r="F18" s="53"/>
      <c r="G18" s="53"/>
      <c r="H18" s="22"/>
      <c r="I18" s="22"/>
      <c r="J18" s="22"/>
      <c r="K18" s="22"/>
      <c r="L18" s="22"/>
      <c r="M18" s="53"/>
      <c r="N18" s="53"/>
      <c r="O18" s="53"/>
      <c r="P18" s="53"/>
      <c r="Q18" s="53"/>
      <c r="R18" s="53"/>
      <c r="S18" s="54"/>
      <c r="T18" s="53"/>
      <c r="U18" s="53"/>
      <c r="V18" s="53"/>
      <c r="W18" s="32"/>
      <c r="X18" s="53"/>
      <c r="Y18" s="112"/>
      <c r="Z18" s="95"/>
      <c r="AA18" s="22"/>
      <c r="AB18" s="22"/>
      <c r="AC18" s="22"/>
      <c r="AD18" s="22"/>
      <c r="AE18" s="22"/>
      <c r="AF18" s="22"/>
      <c r="AG18" s="87"/>
      <c r="AH18" s="77"/>
    </row>
    <row r="19" spans="1:34" s="20" customFormat="1" ht="19.5" x14ac:dyDescent="0.25">
      <c r="E19" s="55"/>
      <c r="F19" s="55" t="s">
        <v>14</v>
      </c>
      <c r="G19" s="55"/>
      <c r="H19" s="21">
        <f>H21+H75</f>
        <v>71</v>
      </c>
      <c r="I19" s="56">
        <f>I21+I75</f>
        <v>10567562.959519997</v>
      </c>
      <c r="J19" s="115">
        <f>J21+J75</f>
        <v>7183692.0246599996</v>
      </c>
      <c r="K19" s="115">
        <f>K21+K75</f>
        <v>3383870.9348600004</v>
      </c>
      <c r="L19" s="56">
        <f>L21+L75</f>
        <v>211711.68849999999</v>
      </c>
      <c r="M19" s="55"/>
      <c r="N19" s="55"/>
      <c r="O19" s="55"/>
      <c r="P19" s="56">
        <f>P21+P75</f>
        <v>13096.981499999998</v>
      </c>
      <c r="Q19" s="55"/>
      <c r="R19" s="55"/>
      <c r="S19" s="56">
        <f>S21+S75</f>
        <v>10342754.289519999</v>
      </c>
      <c r="T19" s="55"/>
      <c r="U19" s="55"/>
      <c r="V19" s="55"/>
      <c r="W19" s="33">
        <f>W21+W75</f>
        <v>34</v>
      </c>
      <c r="X19" s="56"/>
      <c r="Y19" s="115"/>
      <c r="Z19" s="96"/>
      <c r="AA19" s="115">
        <f t="shared" ref="AA19:AF19" si="11">AA21+AA75</f>
        <v>302659.38858000003</v>
      </c>
      <c r="AB19" s="115">
        <f t="shared" si="11"/>
        <v>120000</v>
      </c>
      <c r="AC19" s="115">
        <f t="shared" si="11"/>
        <v>182659.38857999997</v>
      </c>
      <c r="AD19" s="115">
        <f t="shared" si="11"/>
        <v>523.35599999999999</v>
      </c>
      <c r="AE19" s="115">
        <f t="shared" si="11"/>
        <v>0</v>
      </c>
      <c r="AF19" s="115">
        <f t="shared" si="11"/>
        <v>523.35599999999999</v>
      </c>
      <c r="AG19" s="88">
        <f>AF19/I19*100</f>
        <v>4.9524758168440755E-3</v>
      </c>
      <c r="AH19" s="78"/>
    </row>
    <row r="20" spans="1:34" s="19" customFormat="1" x14ac:dyDescent="0.25">
      <c r="E20" s="53"/>
      <c r="F20" s="53" t="s">
        <v>13</v>
      </c>
      <c r="G20" s="53"/>
      <c r="H20" s="22"/>
      <c r="I20" s="66"/>
      <c r="J20" s="122"/>
      <c r="K20" s="122"/>
      <c r="L20" s="53"/>
      <c r="M20" s="53"/>
      <c r="N20" s="53"/>
      <c r="O20" s="53"/>
      <c r="P20" s="53"/>
      <c r="Q20" s="53"/>
      <c r="R20" s="53"/>
      <c r="S20" s="54"/>
      <c r="T20" s="53"/>
      <c r="U20" s="53"/>
      <c r="V20" s="53"/>
      <c r="W20" s="32"/>
      <c r="X20" s="53"/>
      <c r="Y20" s="112"/>
      <c r="Z20" s="95"/>
      <c r="AA20" s="122"/>
      <c r="AB20" s="122"/>
      <c r="AC20" s="122"/>
      <c r="AD20" s="122"/>
      <c r="AE20" s="122"/>
      <c r="AF20" s="122"/>
      <c r="AG20" s="89"/>
      <c r="AH20" s="77"/>
    </row>
    <row r="21" spans="1:34" s="20" customFormat="1" ht="58.5" x14ac:dyDescent="0.25">
      <c r="E21" s="55"/>
      <c r="F21" s="55" t="s">
        <v>362</v>
      </c>
      <c r="G21" s="55"/>
      <c r="H21" s="21">
        <f>SUM(H22:H74)</f>
        <v>51</v>
      </c>
      <c r="I21" s="56">
        <f>SUM(I22:I74)</f>
        <v>10404001.049519997</v>
      </c>
      <c r="J21" s="115">
        <f>SUM(J22:J74)</f>
        <v>7183692.0246599996</v>
      </c>
      <c r="K21" s="115">
        <f>SUM(K22:K74)</f>
        <v>3220309.0248600002</v>
      </c>
      <c r="L21" s="115">
        <f>SUM(L22:L74)</f>
        <v>58741.869999999995</v>
      </c>
      <c r="M21" s="55"/>
      <c r="N21" s="55"/>
      <c r="O21" s="55"/>
      <c r="P21" s="115">
        <f>SUM(P22:P74)</f>
        <v>2504.8900000000003</v>
      </c>
      <c r="Q21" s="55"/>
      <c r="R21" s="55"/>
      <c r="S21" s="115">
        <f>SUM(S22:S74)</f>
        <v>10342754.289519999</v>
      </c>
      <c r="T21" s="55"/>
      <c r="U21" s="55"/>
      <c r="V21" s="55"/>
      <c r="W21" s="21">
        <f>SUM(W22:W74)</f>
        <v>34</v>
      </c>
      <c r="X21" s="114" t="s">
        <v>745</v>
      </c>
      <c r="Y21" s="115"/>
      <c r="Z21" s="96"/>
      <c r="AA21" s="115">
        <f t="shared" ref="AA21:AF21" si="12">SUM(AA22:AA74)</f>
        <v>235061.61858000004</v>
      </c>
      <c r="AB21" s="115">
        <f t="shared" si="12"/>
        <v>120000</v>
      </c>
      <c r="AC21" s="115">
        <f t="shared" si="12"/>
        <v>115061.61857999999</v>
      </c>
      <c r="AD21" s="115">
        <f t="shared" si="12"/>
        <v>0</v>
      </c>
      <c r="AE21" s="115">
        <f t="shared" si="12"/>
        <v>0</v>
      </c>
      <c r="AF21" s="115">
        <f t="shared" si="12"/>
        <v>0</v>
      </c>
      <c r="AG21" s="88">
        <f>AF21/I21*100</f>
        <v>0</v>
      </c>
      <c r="AH21" s="78"/>
    </row>
    <row r="22" spans="1:34" ht="56.25" x14ac:dyDescent="0.25">
      <c r="A22" s="2" t="s">
        <v>449</v>
      </c>
      <c r="E22" s="57">
        <v>1</v>
      </c>
      <c r="F22" s="57" t="s">
        <v>430</v>
      </c>
      <c r="G22" s="13" t="s">
        <v>355</v>
      </c>
      <c r="H22" s="8">
        <v>1</v>
      </c>
      <c r="I22" s="185">
        <f>J22+K22</f>
        <v>379360.25263</v>
      </c>
      <c r="J22" s="106">
        <v>283655.8</v>
      </c>
      <c r="K22" s="106">
        <v>95704.45263</v>
      </c>
      <c r="L22" s="80">
        <v>0</v>
      </c>
      <c r="M22" s="200">
        <v>43216</v>
      </c>
      <c r="N22" s="200">
        <v>43250</v>
      </c>
      <c r="O22" s="200">
        <v>43388</v>
      </c>
      <c r="P22" s="69">
        <v>0</v>
      </c>
      <c r="Q22" s="200">
        <v>43413</v>
      </c>
      <c r="R22" s="200">
        <v>43424</v>
      </c>
      <c r="S22" s="106">
        <f>I22-L22-P22</f>
        <v>379360.25263</v>
      </c>
      <c r="T22" s="200">
        <v>43289</v>
      </c>
      <c r="U22" s="200">
        <v>43671</v>
      </c>
      <c r="V22" s="199">
        <v>44155</v>
      </c>
      <c r="W22" s="103">
        <v>1</v>
      </c>
      <c r="X22" s="100" t="s">
        <v>443</v>
      </c>
      <c r="Y22" s="100">
        <v>304</v>
      </c>
      <c r="Z22" s="129">
        <v>2</v>
      </c>
      <c r="AA22" s="185">
        <f>AB22+AC22</f>
        <v>21052.631580000001</v>
      </c>
      <c r="AB22" s="106">
        <v>20000</v>
      </c>
      <c r="AC22" s="106">
        <v>1052.63158</v>
      </c>
      <c r="AD22" s="106">
        <f>AE22+AF22</f>
        <v>0</v>
      </c>
      <c r="AE22" s="106">
        <v>0</v>
      </c>
      <c r="AF22" s="106">
        <v>0</v>
      </c>
      <c r="AG22" s="90">
        <f>AF22/I22*100</f>
        <v>0</v>
      </c>
      <c r="AH22" s="99"/>
    </row>
    <row r="23" spans="1:34" ht="150" x14ac:dyDescent="0.25">
      <c r="A23" s="15" t="s">
        <v>449</v>
      </c>
      <c r="E23" s="116">
        <v>2</v>
      </c>
      <c r="F23" s="116" t="s">
        <v>543</v>
      </c>
      <c r="G23" s="100" t="s">
        <v>355</v>
      </c>
      <c r="H23" s="8">
        <v>1</v>
      </c>
      <c r="I23" s="106">
        <f>J23+K23</f>
        <v>104681.96</v>
      </c>
      <c r="J23" s="106">
        <f>46349.3+50364.9</f>
        <v>96714.200000000012</v>
      </c>
      <c r="K23" s="106">
        <v>7967.76</v>
      </c>
      <c r="L23" s="80">
        <v>0</v>
      </c>
      <c r="M23" s="200" t="s">
        <v>581</v>
      </c>
      <c r="N23" s="200" t="s">
        <v>581</v>
      </c>
      <c r="O23" s="200" t="s">
        <v>581</v>
      </c>
      <c r="P23" s="69">
        <v>0</v>
      </c>
      <c r="Q23" s="200" t="s">
        <v>581</v>
      </c>
      <c r="R23" s="200" t="s">
        <v>581</v>
      </c>
      <c r="S23" s="106">
        <f>I23-L23-P23</f>
        <v>104681.96</v>
      </c>
      <c r="T23" s="200" t="s">
        <v>581</v>
      </c>
      <c r="U23" s="200" t="s">
        <v>581</v>
      </c>
      <c r="V23" s="200">
        <v>43889</v>
      </c>
      <c r="W23" s="103">
        <v>1</v>
      </c>
      <c r="X23" s="100" t="s">
        <v>546</v>
      </c>
      <c r="Y23" s="100">
        <v>300</v>
      </c>
      <c r="Z23" s="129"/>
      <c r="AA23" s="106">
        <f>AB23+AC23</f>
        <v>0</v>
      </c>
      <c r="AB23" s="106">
        <v>0</v>
      </c>
      <c r="AC23" s="106">
        <v>0</v>
      </c>
      <c r="AD23" s="106">
        <f>AE23+AF23</f>
        <v>0</v>
      </c>
      <c r="AE23" s="106">
        <v>0</v>
      </c>
      <c r="AF23" s="106">
        <v>0</v>
      </c>
      <c r="AG23" s="90">
        <f>AF23/I23*100</f>
        <v>0</v>
      </c>
      <c r="AH23" s="99" t="s">
        <v>620</v>
      </c>
    </row>
    <row r="24" spans="1:34" ht="171" customHeight="1" x14ac:dyDescent="0.25">
      <c r="E24" s="116"/>
      <c r="F24" s="157" t="s">
        <v>542</v>
      </c>
      <c r="G24" s="100"/>
      <c r="H24" s="8"/>
      <c r="I24" s="106" t="s">
        <v>609</v>
      </c>
      <c r="J24" s="106" t="s">
        <v>610</v>
      </c>
      <c r="K24" s="106" t="s">
        <v>611</v>
      </c>
      <c r="L24" s="80"/>
      <c r="M24" s="121"/>
      <c r="N24" s="121"/>
      <c r="O24" s="121"/>
      <c r="P24" s="69"/>
      <c r="Q24" s="121"/>
      <c r="R24" s="121"/>
      <c r="S24" s="106"/>
      <c r="T24" s="121"/>
      <c r="U24" s="121"/>
      <c r="V24" s="121"/>
      <c r="W24" s="103"/>
      <c r="X24" s="100"/>
      <c r="Y24" s="100"/>
      <c r="Z24" s="129"/>
      <c r="AA24" s="106">
        <f>AB24+AC24</f>
        <v>101010.101</v>
      </c>
      <c r="AB24" s="106">
        <v>100000</v>
      </c>
      <c r="AC24" s="106">
        <v>1010.101</v>
      </c>
      <c r="AD24" s="106">
        <f>AE24+AF24</f>
        <v>0</v>
      </c>
      <c r="AE24" s="106">
        <v>0</v>
      </c>
      <c r="AF24" s="106">
        <v>0</v>
      </c>
      <c r="AG24" s="90"/>
      <c r="AH24" s="99"/>
    </row>
    <row r="25" spans="1:34" ht="48" customHeight="1" x14ac:dyDescent="0.25">
      <c r="A25" s="184" t="s">
        <v>449</v>
      </c>
      <c r="B25" s="203" t="s">
        <v>452</v>
      </c>
      <c r="E25" s="116"/>
      <c r="F25" s="138" t="s">
        <v>571</v>
      </c>
      <c r="G25" s="100"/>
      <c r="H25" s="8"/>
      <c r="I25" s="106">
        <f>J25+K25</f>
        <v>41179.71</v>
      </c>
      <c r="J25" s="106">
        <v>0</v>
      </c>
      <c r="K25" s="106">
        <v>41179.71</v>
      </c>
      <c r="L25" s="106">
        <v>41179.71</v>
      </c>
      <c r="M25" s="121"/>
      <c r="N25" s="121"/>
      <c r="O25" s="121"/>
      <c r="P25" s="69"/>
      <c r="Q25" s="121"/>
      <c r="R25" s="121"/>
      <c r="S25" s="106"/>
      <c r="T25" s="121"/>
      <c r="U25" s="121"/>
      <c r="V25" s="121"/>
      <c r="W25" s="103"/>
      <c r="X25" s="100"/>
      <c r="Y25" s="100"/>
      <c r="Z25" s="129"/>
      <c r="AA25" s="106">
        <f>AB25+AC25</f>
        <v>0</v>
      </c>
      <c r="AB25" s="106">
        <v>0</v>
      </c>
      <c r="AC25" s="106">
        <v>0</v>
      </c>
      <c r="AD25" s="106">
        <f>AE25+AF25</f>
        <v>0</v>
      </c>
      <c r="AE25" s="106">
        <v>0</v>
      </c>
      <c r="AF25" s="106">
        <v>0</v>
      </c>
      <c r="AG25" s="90"/>
      <c r="AH25" s="99"/>
    </row>
    <row r="26" spans="1:34" ht="75" x14ac:dyDescent="0.25">
      <c r="A26" s="2" t="s">
        <v>449</v>
      </c>
      <c r="D26" s="2" t="s">
        <v>473</v>
      </c>
      <c r="E26" s="73">
        <v>3</v>
      </c>
      <c r="F26" s="73" t="s">
        <v>431</v>
      </c>
      <c r="G26" s="13" t="s">
        <v>355</v>
      </c>
      <c r="H26" s="8">
        <v>1</v>
      </c>
      <c r="I26" s="106">
        <f>J26+K26</f>
        <v>482331.28399999999</v>
      </c>
      <c r="J26" s="158">
        <v>417543.06982999999</v>
      </c>
      <c r="K26" s="158">
        <v>64788.214169999999</v>
      </c>
      <c r="L26" s="80">
        <v>0</v>
      </c>
      <c r="M26" s="200">
        <v>43599</v>
      </c>
      <c r="N26" s="200">
        <v>43644</v>
      </c>
      <c r="O26" s="200">
        <v>43697</v>
      </c>
      <c r="P26" s="69">
        <v>0</v>
      </c>
      <c r="Q26" s="200">
        <v>43768</v>
      </c>
      <c r="R26" s="200" t="s">
        <v>453</v>
      </c>
      <c r="S26" s="106">
        <f t="shared" ref="S26:S57" si="13">I26-L26-P26</f>
        <v>482331.28399999999</v>
      </c>
      <c r="T26" s="201" t="s">
        <v>484</v>
      </c>
      <c r="U26" s="200">
        <v>43826</v>
      </c>
      <c r="V26" s="199">
        <v>44042</v>
      </c>
      <c r="W26" s="103">
        <v>1</v>
      </c>
      <c r="X26" s="100" t="s">
        <v>348</v>
      </c>
      <c r="Y26" s="100">
        <v>502</v>
      </c>
      <c r="Z26" s="129">
        <v>0</v>
      </c>
      <c r="AA26" s="106"/>
      <c r="AB26" s="106">
        <v>0</v>
      </c>
      <c r="AC26" s="106">
        <v>0</v>
      </c>
      <c r="AD26" s="106"/>
      <c r="AE26" s="106">
        <v>0</v>
      </c>
      <c r="AF26" s="106">
        <v>0</v>
      </c>
      <c r="AG26" s="90">
        <f t="shared" ref="AG26:AG59" si="14">AF26/I26*100</f>
        <v>0</v>
      </c>
      <c r="AH26" s="99"/>
    </row>
    <row r="27" spans="1:34" ht="75" x14ac:dyDescent="0.25">
      <c r="A27" s="2" t="s">
        <v>449</v>
      </c>
      <c r="D27" s="2" t="s">
        <v>473</v>
      </c>
      <c r="E27" s="73">
        <v>4</v>
      </c>
      <c r="F27" s="73" t="s">
        <v>432</v>
      </c>
      <c r="G27" s="13" t="s">
        <v>355</v>
      </c>
      <c r="H27" s="8">
        <v>1</v>
      </c>
      <c r="I27" s="106">
        <f t="shared" ref="I27:I44" si="15">J27+K27</f>
        <v>467331.28399999999</v>
      </c>
      <c r="J27" s="158">
        <v>404557.91573000001</v>
      </c>
      <c r="K27" s="158">
        <v>62773.368270000006</v>
      </c>
      <c r="L27" s="80">
        <v>0</v>
      </c>
      <c r="M27" s="200">
        <v>42671</v>
      </c>
      <c r="N27" s="200">
        <v>42716</v>
      </c>
      <c r="O27" s="200">
        <v>42778</v>
      </c>
      <c r="P27" s="69">
        <v>0</v>
      </c>
      <c r="Q27" s="200">
        <v>43640</v>
      </c>
      <c r="R27" s="200" t="s">
        <v>453</v>
      </c>
      <c r="S27" s="106">
        <f t="shared" si="13"/>
        <v>467331.28399999999</v>
      </c>
      <c r="T27" s="201" t="s">
        <v>484</v>
      </c>
      <c r="U27" s="200">
        <v>43826</v>
      </c>
      <c r="V27" s="199">
        <v>44042</v>
      </c>
      <c r="W27" s="103">
        <v>1</v>
      </c>
      <c r="X27" s="100" t="s">
        <v>348</v>
      </c>
      <c r="Y27" s="100">
        <v>502</v>
      </c>
      <c r="Z27" s="129">
        <v>0</v>
      </c>
      <c r="AA27" s="106"/>
      <c r="AB27" s="106">
        <v>0</v>
      </c>
      <c r="AC27" s="106">
        <v>0</v>
      </c>
      <c r="AD27" s="106"/>
      <c r="AE27" s="106">
        <v>0</v>
      </c>
      <c r="AF27" s="106">
        <v>0</v>
      </c>
      <c r="AG27" s="90">
        <f t="shared" si="14"/>
        <v>0</v>
      </c>
      <c r="AH27" s="99"/>
    </row>
    <row r="28" spans="1:34" ht="75" x14ac:dyDescent="0.25">
      <c r="A28" s="2" t="s">
        <v>449</v>
      </c>
      <c r="D28" s="2" t="s">
        <v>473</v>
      </c>
      <c r="E28" s="73">
        <v>5</v>
      </c>
      <c r="F28" s="73" t="s">
        <v>433</v>
      </c>
      <c r="G28" s="13" t="s">
        <v>355</v>
      </c>
      <c r="H28" s="8">
        <v>1</v>
      </c>
      <c r="I28" s="106">
        <f t="shared" si="15"/>
        <v>534816.18999999994</v>
      </c>
      <c r="J28" s="158">
        <v>462978.04262999998</v>
      </c>
      <c r="K28" s="158">
        <v>71838.147370000006</v>
      </c>
      <c r="L28" s="80">
        <v>0</v>
      </c>
      <c r="M28" s="200">
        <v>42682</v>
      </c>
      <c r="N28" s="200">
        <v>42716</v>
      </c>
      <c r="O28" s="200">
        <v>42767</v>
      </c>
      <c r="P28" s="69">
        <v>0</v>
      </c>
      <c r="Q28" s="200">
        <v>43640</v>
      </c>
      <c r="R28" s="200" t="s">
        <v>453</v>
      </c>
      <c r="S28" s="106">
        <f t="shared" si="13"/>
        <v>534816.18999999994</v>
      </c>
      <c r="T28" s="201" t="s">
        <v>484</v>
      </c>
      <c r="U28" s="200">
        <v>43826</v>
      </c>
      <c r="V28" s="199">
        <v>44042</v>
      </c>
      <c r="W28" s="103">
        <v>1</v>
      </c>
      <c r="X28" s="100" t="s">
        <v>349</v>
      </c>
      <c r="Y28" s="100">
        <v>604</v>
      </c>
      <c r="Z28" s="129">
        <v>0</v>
      </c>
      <c r="AA28" s="106"/>
      <c r="AB28" s="106">
        <v>0</v>
      </c>
      <c r="AC28" s="106">
        <v>0</v>
      </c>
      <c r="AD28" s="106"/>
      <c r="AE28" s="106">
        <v>0</v>
      </c>
      <c r="AF28" s="106">
        <v>0</v>
      </c>
      <c r="AG28" s="90">
        <f t="shared" si="14"/>
        <v>0</v>
      </c>
      <c r="AH28" s="99"/>
    </row>
    <row r="29" spans="1:34" ht="75" x14ac:dyDescent="0.25">
      <c r="A29" s="2" t="s">
        <v>449</v>
      </c>
      <c r="D29" s="2" t="s">
        <v>473</v>
      </c>
      <c r="E29" s="73">
        <v>6</v>
      </c>
      <c r="F29" s="73" t="s">
        <v>434</v>
      </c>
      <c r="G29" s="13" t="s">
        <v>355</v>
      </c>
      <c r="H29" s="8">
        <v>1</v>
      </c>
      <c r="I29" s="106">
        <f t="shared" si="15"/>
        <v>1075119.382</v>
      </c>
      <c r="J29" s="158">
        <v>930706.05636000005</v>
      </c>
      <c r="K29" s="158">
        <v>144413.32564</v>
      </c>
      <c r="L29" s="80">
        <v>0</v>
      </c>
      <c r="M29" s="200">
        <v>43569</v>
      </c>
      <c r="N29" s="200">
        <v>43612</v>
      </c>
      <c r="O29" s="200">
        <v>43646</v>
      </c>
      <c r="P29" s="69">
        <v>0</v>
      </c>
      <c r="Q29" s="200">
        <v>43741</v>
      </c>
      <c r="R29" s="200" t="s">
        <v>453</v>
      </c>
      <c r="S29" s="106">
        <f t="shared" si="13"/>
        <v>1075119.382</v>
      </c>
      <c r="T29" s="201" t="s">
        <v>484</v>
      </c>
      <c r="U29" s="200">
        <v>43826</v>
      </c>
      <c r="V29" s="199">
        <v>44042</v>
      </c>
      <c r="W29" s="103">
        <v>1</v>
      </c>
      <c r="X29" s="100" t="s">
        <v>350</v>
      </c>
      <c r="Y29" s="100">
        <v>1224</v>
      </c>
      <c r="Z29" s="129">
        <v>0</v>
      </c>
      <c r="AA29" s="106"/>
      <c r="AB29" s="106">
        <v>0</v>
      </c>
      <c r="AC29" s="106">
        <v>0</v>
      </c>
      <c r="AD29" s="106"/>
      <c r="AE29" s="106">
        <v>0</v>
      </c>
      <c r="AF29" s="106">
        <v>0</v>
      </c>
      <c r="AG29" s="90">
        <f t="shared" si="14"/>
        <v>0</v>
      </c>
      <c r="AH29" s="99"/>
    </row>
    <row r="30" spans="1:34" ht="112.5" x14ac:dyDescent="0.25">
      <c r="A30" s="41" t="s">
        <v>449</v>
      </c>
      <c r="B30" s="135" t="s">
        <v>452</v>
      </c>
      <c r="D30" s="2" t="s">
        <v>473</v>
      </c>
      <c r="E30" s="73">
        <v>7</v>
      </c>
      <c r="F30" s="73" t="s">
        <v>435</v>
      </c>
      <c r="G30" s="13" t="s">
        <v>355</v>
      </c>
      <c r="H30" s="8">
        <v>1</v>
      </c>
      <c r="I30" s="106">
        <f t="shared" si="15"/>
        <v>612295.20133999991</v>
      </c>
      <c r="J30" s="158">
        <v>400198.28642000002</v>
      </c>
      <c r="K30" s="158">
        <v>212096.91491999995</v>
      </c>
      <c r="L30" s="80">
        <v>0</v>
      </c>
      <c r="M30" s="200">
        <v>43569</v>
      </c>
      <c r="N30" s="200">
        <v>43612</v>
      </c>
      <c r="O30" s="200">
        <v>43646</v>
      </c>
      <c r="P30" s="69">
        <v>0</v>
      </c>
      <c r="Q30" s="199">
        <v>43955</v>
      </c>
      <c r="R30" s="121">
        <v>43987</v>
      </c>
      <c r="S30" s="106">
        <f t="shared" si="13"/>
        <v>612295.20133999991</v>
      </c>
      <c r="T30" s="201" t="s">
        <v>484</v>
      </c>
      <c r="U30" s="121">
        <v>43992</v>
      </c>
      <c r="V30" s="121">
        <v>44377</v>
      </c>
      <c r="W30" s="103">
        <v>0</v>
      </c>
      <c r="X30" s="100">
        <v>0</v>
      </c>
      <c r="Y30" s="100"/>
      <c r="Z30" s="129">
        <v>0</v>
      </c>
      <c r="AA30" s="106"/>
      <c r="AB30" s="106">
        <v>0</v>
      </c>
      <c r="AC30" s="106">
        <v>0</v>
      </c>
      <c r="AD30" s="106"/>
      <c r="AE30" s="106">
        <v>0</v>
      </c>
      <c r="AF30" s="106">
        <v>0</v>
      </c>
      <c r="AG30" s="90">
        <f t="shared" si="14"/>
        <v>0</v>
      </c>
      <c r="AH30" s="16" t="s">
        <v>621</v>
      </c>
    </row>
    <row r="31" spans="1:34" ht="56.25" x14ac:dyDescent="0.25">
      <c r="A31" s="41" t="s">
        <v>449</v>
      </c>
      <c r="B31" s="135" t="s">
        <v>452</v>
      </c>
      <c r="D31" s="2" t="s">
        <v>473</v>
      </c>
      <c r="E31" s="73">
        <v>8</v>
      </c>
      <c r="F31" s="73" t="s">
        <v>436</v>
      </c>
      <c r="G31" s="13" t="s">
        <v>355</v>
      </c>
      <c r="H31" s="8">
        <v>1</v>
      </c>
      <c r="I31" s="106">
        <f t="shared" si="15"/>
        <v>403194.02247999999</v>
      </c>
      <c r="J31" s="158">
        <v>349035.76720999996</v>
      </c>
      <c r="K31" s="158">
        <v>54158.255270000001</v>
      </c>
      <c r="L31" s="80">
        <v>0</v>
      </c>
      <c r="M31" s="200">
        <v>43696</v>
      </c>
      <c r="N31" s="200">
        <v>43748</v>
      </c>
      <c r="O31" s="200">
        <v>43813</v>
      </c>
      <c r="P31" s="69">
        <v>0</v>
      </c>
      <c r="Q31" s="200">
        <v>43920</v>
      </c>
      <c r="R31" s="199">
        <v>43966</v>
      </c>
      <c r="S31" s="106">
        <f t="shared" si="13"/>
        <v>403194.02247999999</v>
      </c>
      <c r="T31" s="201" t="s">
        <v>484</v>
      </c>
      <c r="U31" s="121">
        <v>43971</v>
      </c>
      <c r="V31" s="121">
        <v>44377</v>
      </c>
      <c r="W31" s="103">
        <v>0</v>
      </c>
      <c r="X31" s="100">
        <v>0</v>
      </c>
      <c r="Y31" s="100"/>
      <c r="Z31" s="129">
        <v>0</v>
      </c>
      <c r="AA31" s="106"/>
      <c r="AB31" s="106">
        <v>0</v>
      </c>
      <c r="AC31" s="106">
        <v>0</v>
      </c>
      <c r="AD31" s="106"/>
      <c r="AE31" s="106">
        <v>0</v>
      </c>
      <c r="AF31" s="106">
        <v>0</v>
      </c>
      <c r="AG31" s="90">
        <f t="shared" si="14"/>
        <v>0</v>
      </c>
      <c r="AH31" s="16"/>
    </row>
    <row r="32" spans="1:34" ht="112.5" x14ac:dyDescent="0.25">
      <c r="A32" s="2" t="s">
        <v>449</v>
      </c>
      <c r="D32" s="2" t="s">
        <v>473</v>
      </c>
      <c r="E32" s="73">
        <v>9</v>
      </c>
      <c r="F32" s="73" t="s">
        <v>437</v>
      </c>
      <c r="G32" s="13" t="s">
        <v>355</v>
      </c>
      <c r="H32" s="8">
        <v>1</v>
      </c>
      <c r="I32" s="106">
        <f t="shared" si="15"/>
        <v>251623.18709999998</v>
      </c>
      <c r="J32" s="158">
        <v>217824.39038999999</v>
      </c>
      <c r="K32" s="158">
        <v>33798.796710000002</v>
      </c>
      <c r="L32" s="80">
        <v>0</v>
      </c>
      <c r="M32" s="200">
        <v>42674</v>
      </c>
      <c r="N32" s="200">
        <v>42711</v>
      </c>
      <c r="O32" s="200">
        <v>42771</v>
      </c>
      <c r="P32" s="69">
        <v>0</v>
      </c>
      <c r="Q32" s="200">
        <v>43720</v>
      </c>
      <c r="R32" s="200" t="s">
        <v>471</v>
      </c>
      <c r="S32" s="106">
        <f t="shared" si="13"/>
        <v>251623.18709999998</v>
      </c>
      <c r="T32" s="201" t="s">
        <v>484</v>
      </c>
      <c r="U32" s="202" t="s">
        <v>760</v>
      </c>
      <c r="V32" s="121">
        <v>44377</v>
      </c>
      <c r="W32" s="103">
        <v>0</v>
      </c>
      <c r="X32" s="100">
        <v>0</v>
      </c>
      <c r="Y32" s="100"/>
      <c r="Z32" s="129">
        <v>0</v>
      </c>
      <c r="AA32" s="106"/>
      <c r="AB32" s="106">
        <v>0</v>
      </c>
      <c r="AC32" s="106">
        <v>0</v>
      </c>
      <c r="AD32" s="106"/>
      <c r="AE32" s="106">
        <v>0</v>
      </c>
      <c r="AF32" s="106">
        <v>0</v>
      </c>
      <c r="AG32" s="90">
        <f t="shared" si="14"/>
        <v>0</v>
      </c>
      <c r="AH32" s="16" t="s">
        <v>622</v>
      </c>
    </row>
    <row r="33" spans="1:38" ht="75" x14ac:dyDescent="0.25">
      <c r="A33" s="41" t="s">
        <v>449</v>
      </c>
      <c r="B33" s="135" t="s">
        <v>452</v>
      </c>
      <c r="D33" s="2" t="s">
        <v>473</v>
      </c>
      <c r="E33" s="73">
        <v>10</v>
      </c>
      <c r="F33" s="73" t="s">
        <v>438</v>
      </c>
      <c r="G33" s="13" t="s">
        <v>355</v>
      </c>
      <c r="H33" s="8">
        <v>1</v>
      </c>
      <c r="I33" s="106">
        <f t="shared" si="15"/>
        <v>279003.64575999998</v>
      </c>
      <c r="J33" s="158">
        <v>241527.02202999999</v>
      </c>
      <c r="K33" s="158">
        <v>37476.623729999999</v>
      </c>
      <c r="L33" s="80">
        <v>0</v>
      </c>
      <c r="M33" s="200">
        <v>43569</v>
      </c>
      <c r="N33" s="200">
        <v>43612</v>
      </c>
      <c r="O33" s="200">
        <v>43676</v>
      </c>
      <c r="P33" s="69">
        <v>0</v>
      </c>
      <c r="Q33" s="199">
        <v>43955</v>
      </c>
      <c r="R33" s="121">
        <v>43987</v>
      </c>
      <c r="S33" s="106">
        <f t="shared" si="13"/>
        <v>279003.64575999998</v>
      </c>
      <c r="T33" s="201" t="s">
        <v>484</v>
      </c>
      <c r="U33" s="121">
        <v>43992</v>
      </c>
      <c r="V33" s="121">
        <v>44377</v>
      </c>
      <c r="W33" s="103">
        <v>0</v>
      </c>
      <c r="X33" s="100">
        <v>0</v>
      </c>
      <c r="Y33" s="100"/>
      <c r="Z33" s="129">
        <v>0</v>
      </c>
      <c r="AA33" s="106"/>
      <c r="AB33" s="106">
        <v>0</v>
      </c>
      <c r="AC33" s="106">
        <v>0</v>
      </c>
      <c r="AD33" s="106"/>
      <c r="AE33" s="106">
        <v>0</v>
      </c>
      <c r="AF33" s="106">
        <v>0</v>
      </c>
      <c r="AG33" s="90">
        <f t="shared" si="14"/>
        <v>0</v>
      </c>
      <c r="AH33" s="99"/>
    </row>
    <row r="34" spans="1:38" ht="56.25" x14ac:dyDescent="0.25">
      <c r="A34" s="41" t="s">
        <v>449</v>
      </c>
      <c r="B34" s="135" t="s">
        <v>452</v>
      </c>
      <c r="D34" s="2" t="s">
        <v>473</v>
      </c>
      <c r="E34" s="73">
        <v>11</v>
      </c>
      <c r="F34" s="73" t="s">
        <v>439</v>
      </c>
      <c r="G34" s="13" t="s">
        <v>355</v>
      </c>
      <c r="H34" s="8">
        <v>1</v>
      </c>
      <c r="I34" s="106">
        <f t="shared" si="15"/>
        <v>171927.54358999999</v>
      </c>
      <c r="J34" s="158">
        <v>148833.70966999998</v>
      </c>
      <c r="K34" s="158">
        <v>23093.833920000001</v>
      </c>
      <c r="L34" s="80">
        <v>0</v>
      </c>
      <c r="M34" s="200">
        <v>43602</v>
      </c>
      <c r="N34" s="200">
        <v>43650</v>
      </c>
      <c r="O34" s="200">
        <v>43676</v>
      </c>
      <c r="P34" s="69">
        <v>0</v>
      </c>
      <c r="Q34" s="200">
        <v>43920</v>
      </c>
      <c r="R34" s="199">
        <v>43966</v>
      </c>
      <c r="S34" s="106">
        <f t="shared" si="13"/>
        <v>171927.54358999999</v>
      </c>
      <c r="T34" s="201" t="s">
        <v>484</v>
      </c>
      <c r="U34" s="121">
        <v>43971</v>
      </c>
      <c r="V34" s="121">
        <v>44377</v>
      </c>
      <c r="W34" s="103">
        <v>0</v>
      </c>
      <c r="X34" s="100">
        <v>0</v>
      </c>
      <c r="Y34" s="100"/>
      <c r="Z34" s="129">
        <v>0</v>
      </c>
      <c r="AA34" s="106"/>
      <c r="AB34" s="106">
        <v>0</v>
      </c>
      <c r="AC34" s="106">
        <v>0</v>
      </c>
      <c r="AD34" s="106"/>
      <c r="AE34" s="106">
        <v>0</v>
      </c>
      <c r="AF34" s="106">
        <v>0</v>
      </c>
      <c r="AG34" s="90">
        <f t="shared" si="14"/>
        <v>0</v>
      </c>
      <c r="AH34" s="99"/>
    </row>
    <row r="35" spans="1:38" ht="75" x14ac:dyDescent="0.25">
      <c r="A35" s="41" t="s">
        <v>449</v>
      </c>
      <c r="B35" s="135" t="s">
        <v>452</v>
      </c>
      <c r="D35" s="2" t="s">
        <v>473</v>
      </c>
      <c r="E35" s="73">
        <v>12</v>
      </c>
      <c r="F35" s="73" t="s">
        <v>440</v>
      </c>
      <c r="G35" s="13" t="s">
        <v>355</v>
      </c>
      <c r="H35" s="8">
        <v>1</v>
      </c>
      <c r="I35" s="106">
        <f t="shared" si="15"/>
        <v>279003.64165000001</v>
      </c>
      <c r="J35" s="158">
        <v>241527.01848</v>
      </c>
      <c r="K35" s="158">
        <v>37476.623169999999</v>
      </c>
      <c r="L35" s="80">
        <v>0</v>
      </c>
      <c r="M35" s="200">
        <v>42671</v>
      </c>
      <c r="N35" s="200">
        <v>42716</v>
      </c>
      <c r="O35" s="200">
        <v>42778</v>
      </c>
      <c r="P35" s="69">
        <v>0</v>
      </c>
      <c r="Q35" s="199">
        <v>43955</v>
      </c>
      <c r="R35" s="121">
        <v>43987</v>
      </c>
      <c r="S35" s="106">
        <f t="shared" si="13"/>
        <v>279003.64165000001</v>
      </c>
      <c r="T35" s="201" t="s">
        <v>484</v>
      </c>
      <c r="U35" s="121">
        <v>43992</v>
      </c>
      <c r="V35" s="121">
        <v>44377</v>
      </c>
      <c r="W35" s="103">
        <v>0</v>
      </c>
      <c r="X35" s="100">
        <v>0</v>
      </c>
      <c r="Y35" s="100"/>
      <c r="Z35" s="129">
        <v>0</v>
      </c>
      <c r="AA35" s="106"/>
      <c r="AB35" s="106">
        <v>0</v>
      </c>
      <c r="AC35" s="106">
        <v>0</v>
      </c>
      <c r="AD35" s="106"/>
      <c r="AE35" s="106">
        <v>0</v>
      </c>
      <c r="AF35" s="106">
        <v>0</v>
      </c>
      <c r="AG35" s="90">
        <f t="shared" si="14"/>
        <v>0</v>
      </c>
      <c r="AH35" s="99"/>
    </row>
    <row r="36" spans="1:38" s="41" customFormat="1" ht="56.25" x14ac:dyDescent="0.25">
      <c r="A36" s="2" t="s">
        <v>449</v>
      </c>
      <c r="B36" s="2"/>
      <c r="C36" s="2"/>
      <c r="D36" s="2" t="s">
        <v>473</v>
      </c>
      <c r="E36" s="73">
        <v>13</v>
      </c>
      <c r="F36" s="73" t="s">
        <v>400</v>
      </c>
      <c r="G36" s="13" t="s">
        <v>355</v>
      </c>
      <c r="H36" s="42">
        <v>1</v>
      </c>
      <c r="I36" s="106">
        <f t="shared" si="15"/>
        <v>140167.625</v>
      </c>
      <c r="J36" s="158">
        <v>121339.88065000001</v>
      </c>
      <c r="K36" s="158">
        <v>18827.744350000001</v>
      </c>
      <c r="L36" s="69">
        <v>0</v>
      </c>
      <c r="M36" s="200">
        <v>43320</v>
      </c>
      <c r="N36" s="200">
        <v>43354</v>
      </c>
      <c r="O36" s="200">
        <v>43399</v>
      </c>
      <c r="P36" s="69">
        <v>0</v>
      </c>
      <c r="Q36" s="200">
        <v>43451</v>
      </c>
      <c r="R36" s="200">
        <v>43570</v>
      </c>
      <c r="S36" s="106">
        <f t="shared" si="13"/>
        <v>140167.625</v>
      </c>
      <c r="T36" s="201" t="s">
        <v>484</v>
      </c>
      <c r="U36" s="200">
        <v>43766</v>
      </c>
      <c r="V36" s="199">
        <v>44042</v>
      </c>
      <c r="W36" s="40">
        <v>1</v>
      </c>
      <c r="X36" s="38" t="s">
        <v>114</v>
      </c>
      <c r="Y36" s="38">
        <v>120</v>
      </c>
      <c r="Z36" s="132">
        <v>3</v>
      </c>
      <c r="AA36" s="106"/>
      <c r="AB36" s="106">
        <v>0</v>
      </c>
      <c r="AC36" s="106">
        <v>0</v>
      </c>
      <c r="AD36" s="106"/>
      <c r="AE36" s="106">
        <v>0</v>
      </c>
      <c r="AF36" s="106">
        <v>0</v>
      </c>
      <c r="AG36" s="90">
        <f t="shared" si="14"/>
        <v>0</v>
      </c>
      <c r="AH36" s="128"/>
      <c r="AI36" s="44"/>
      <c r="AJ36" s="44"/>
      <c r="AK36" s="44"/>
      <c r="AL36" s="44"/>
    </row>
    <row r="37" spans="1:38" s="41" customFormat="1" ht="56.25" x14ac:dyDescent="0.25">
      <c r="A37" s="2" t="s">
        <v>449</v>
      </c>
      <c r="B37" s="2"/>
      <c r="C37" s="2"/>
      <c r="D37" s="2" t="s">
        <v>473</v>
      </c>
      <c r="E37" s="73">
        <v>14</v>
      </c>
      <c r="F37" s="73" t="s">
        <v>402</v>
      </c>
      <c r="G37" s="13" t="s">
        <v>355</v>
      </c>
      <c r="H37" s="42">
        <v>1</v>
      </c>
      <c r="I37" s="106">
        <f t="shared" si="15"/>
        <v>118652.822</v>
      </c>
      <c r="J37" s="158">
        <v>102715.01183</v>
      </c>
      <c r="K37" s="158">
        <v>15937.810170000001</v>
      </c>
      <c r="L37" s="69">
        <v>0</v>
      </c>
      <c r="M37" s="200">
        <v>43313</v>
      </c>
      <c r="N37" s="200">
        <v>43364</v>
      </c>
      <c r="O37" s="200">
        <v>43409</v>
      </c>
      <c r="P37" s="69">
        <v>0</v>
      </c>
      <c r="Q37" s="200">
        <v>43460</v>
      </c>
      <c r="R37" s="127" t="s">
        <v>486</v>
      </c>
      <c r="S37" s="106">
        <f t="shared" si="13"/>
        <v>118652.822</v>
      </c>
      <c r="T37" s="201" t="s">
        <v>484</v>
      </c>
      <c r="U37" s="200">
        <v>43766</v>
      </c>
      <c r="V37" s="199">
        <v>44042</v>
      </c>
      <c r="W37" s="40">
        <v>1</v>
      </c>
      <c r="X37" s="38" t="s">
        <v>114</v>
      </c>
      <c r="Y37" s="38">
        <v>120</v>
      </c>
      <c r="Z37" s="132">
        <v>3</v>
      </c>
      <c r="AA37" s="106"/>
      <c r="AB37" s="106">
        <v>0</v>
      </c>
      <c r="AC37" s="106">
        <v>0</v>
      </c>
      <c r="AD37" s="106"/>
      <c r="AE37" s="106">
        <v>0</v>
      </c>
      <c r="AF37" s="106">
        <v>0</v>
      </c>
      <c r="AG37" s="90">
        <f t="shared" si="14"/>
        <v>0</v>
      </c>
      <c r="AH37" s="128"/>
      <c r="AI37" s="44"/>
      <c r="AJ37" s="44"/>
      <c r="AK37" s="44"/>
      <c r="AL37" s="44"/>
    </row>
    <row r="38" spans="1:38" s="41" customFormat="1" ht="93.75" x14ac:dyDescent="0.25">
      <c r="A38" s="2" t="s">
        <v>449</v>
      </c>
      <c r="B38" s="2"/>
      <c r="C38" s="2"/>
      <c r="D38" s="2" t="s">
        <v>473</v>
      </c>
      <c r="E38" s="73">
        <v>15</v>
      </c>
      <c r="F38" s="73" t="s">
        <v>401</v>
      </c>
      <c r="G38" s="13" t="s">
        <v>355</v>
      </c>
      <c r="H38" s="42">
        <v>1</v>
      </c>
      <c r="I38" s="106">
        <f t="shared" si="15"/>
        <v>202044.73499999999</v>
      </c>
      <c r="J38" s="158">
        <v>174905.46786999999</v>
      </c>
      <c r="K38" s="158">
        <v>27139.26713</v>
      </c>
      <c r="L38" s="69">
        <v>0</v>
      </c>
      <c r="M38" s="200">
        <v>43312</v>
      </c>
      <c r="N38" s="200">
        <v>43355</v>
      </c>
      <c r="O38" s="200">
        <v>43385</v>
      </c>
      <c r="P38" s="69">
        <v>0</v>
      </c>
      <c r="Q38" s="200">
        <v>43504</v>
      </c>
      <c r="R38" s="127" t="s">
        <v>487</v>
      </c>
      <c r="S38" s="106">
        <f t="shared" si="13"/>
        <v>202044.73499999999</v>
      </c>
      <c r="T38" s="201" t="s">
        <v>484</v>
      </c>
      <c r="U38" s="200">
        <v>43766</v>
      </c>
      <c r="V38" s="199">
        <v>44042</v>
      </c>
      <c r="W38" s="40">
        <v>1</v>
      </c>
      <c r="X38" s="38" t="s">
        <v>546</v>
      </c>
      <c r="Y38" s="38">
        <v>300</v>
      </c>
      <c r="Z38" s="132">
        <v>27</v>
      </c>
      <c r="AA38" s="106"/>
      <c r="AB38" s="106">
        <v>0</v>
      </c>
      <c r="AC38" s="106">
        <v>0</v>
      </c>
      <c r="AD38" s="106"/>
      <c r="AE38" s="106">
        <v>0</v>
      </c>
      <c r="AF38" s="106">
        <v>0</v>
      </c>
      <c r="AG38" s="90">
        <f t="shared" si="14"/>
        <v>0</v>
      </c>
      <c r="AH38" s="128"/>
      <c r="AI38" s="44"/>
      <c r="AJ38" s="44"/>
      <c r="AK38" s="44"/>
      <c r="AL38" s="44"/>
    </row>
    <row r="39" spans="1:38" s="41" customFormat="1" ht="56.25" x14ac:dyDescent="0.25">
      <c r="A39" s="2" t="s">
        <v>449</v>
      </c>
      <c r="B39" s="2"/>
      <c r="C39" s="2"/>
      <c r="D39" s="2" t="s">
        <v>473</v>
      </c>
      <c r="E39" s="73">
        <v>16</v>
      </c>
      <c r="F39" s="73" t="s">
        <v>403</v>
      </c>
      <c r="G39" s="13" t="s">
        <v>355</v>
      </c>
      <c r="H39" s="42">
        <v>1</v>
      </c>
      <c r="I39" s="106">
        <f t="shared" si="15"/>
        <v>316481.94699999999</v>
      </c>
      <c r="J39" s="158">
        <v>273971.12332999997</v>
      </c>
      <c r="K39" s="158">
        <v>42510.823670000005</v>
      </c>
      <c r="L39" s="69">
        <v>0</v>
      </c>
      <c r="M39" s="201" t="s">
        <v>485</v>
      </c>
      <c r="N39" s="201" t="s">
        <v>485</v>
      </c>
      <c r="O39" s="201" t="s">
        <v>485</v>
      </c>
      <c r="P39" s="69">
        <v>0</v>
      </c>
      <c r="Q39" s="200">
        <v>43676</v>
      </c>
      <c r="R39" s="127" t="s">
        <v>488</v>
      </c>
      <c r="S39" s="106">
        <f t="shared" si="13"/>
        <v>316481.94699999999</v>
      </c>
      <c r="T39" s="201" t="s">
        <v>484</v>
      </c>
      <c r="U39" s="200">
        <v>43766</v>
      </c>
      <c r="V39" s="199">
        <v>44042</v>
      </c>
      <c r="W39" s="40">
        <v>1</v>
      </c>
      <c r="X39" s="38" t="s">
        <v>544</v>
      </c>
      <c r="Y39" s="38">
        <v>400</v>
      </c>
      <c r="Z39" s="132">
        <v>23</v>
      </c>
      <c r="AA39" s="106"/>
      <c r="AB39" s="106">
        <v>0</v>
      </c>
      <c r="AC39" s="106">
        <v>0</v>
      </c>
      <c r="AD39" s="106"/>
      <c r="AE39" s="106">
        <v>0</v>
      </c>
      <c r="AF39" s="106">
        <v>0</v>
      </c>
      <c r="AG39" s="90">
        <f t="shared" si="14"/>
        <v>0</v>
      </c>
      <c r="AH39" s="128"/>
      <c r="AI39" s="44"/>
      <c r="AJ39" s="44"/>
      <c r="AK39" s="44"/>
      <c r="AL39" s="44"/>
    </row>
    <row r="40" spans="1:38" s="41" customFormat="1" ht="56.25" x14ac:dyDescent="0.25">
      <c r="A40" s="2" t="s">
        <v>449</v>
      </c>
      <c r="B40" s="2"/>
      <c r="C40" s="2"/>
      <c r="D40" s="2" t="s">
        <v>473</v>
      </c>
      <c r="E40" s="73">
        <v>17</v>
      </c>
      <c r="F40" s="73" t="s">
        <v>404</v>
      </c>
      <c r="G40" s="13" t="s">
        <v>355</v>
      </c>
      <c r="H40" s="42">
        <v>1</v>
      </c>
      <c r="I40" s="106">
        <f t="shared" si="15"/>
        <v>452657.13</v>
      </c>
      <c r="J40" s="158">
        <v>391854.83901</v>
      </c>
      <c r="K40" s="158">
        <v>60802.290990000001</v>
      </c>
      <c r="L40" s="69">
        <v>0</v>
      </c>
      <c r="M40" s="201" t="s">
        <v>485</v>
      </c>
      <c r="N40" s="201" t="s">
        <v>485</v>
      </c>
      <c r="O40" s="201" t="s">
        <v>485</v>
      </c>
      <c r="P40" s="69">
        <v>0</v>
      </c>
      <c r="Q40" s="200">
        <v>43235</v>
      </c>
      <c r="R40" s="127" t="s">
        <v>489</v>
      </c>
      <c r="S40" s="106">
        <f t="shared" si="13"/>
        <v>452657.13</v>
      </c>
      <c r="T40" s="201" t="s">
        <v>484</v>
      </c>
      <c r="U40" s="200">
        <v>43825</v>
      </c>
      <c r="V40" s="199">
        <v>44042</v>
      </c>
      <c r="W40" s="40">
        <v>1</v>
      </c>
      <c r="X40" s="38" t="s">
        <v>544</v>
      </c>
      <c r="Y40" s="38">
        <v>400</v>
      </c>
      <c r="Z40" s="132">
        <v>65</v>
      </c>
      <c r="AA40" s="106"/>
      <c r="AB40" s="106">
        <v>0</v>
      </c>
      <c r="AC40" s="106">
        <v>0</v>
      </c>
      <c r="AD40" s="106"/>
      <c r="AE40" s="106">
        <v>0</v>
      </c>
      <c r="AF40" s="106">
        <v>0</v>
      </c>
      <c r="AG40" s="90">
        <f t="shared" si="14"/>
        <v>0</v>
      </c>
      <c r="AH40" s="128"/>
      <c r="AI40" s="44"/>
      <c r="AJ40" s="44"/>
      <c r="AK40" s="44"/>
      <c r="AL40" s="44"/>
    </row>
    <row r="41" spans="1:38" s="41" customFormat="1" ht="56.25" x14ac:dyDescent="0.25">
      <c r="A41" s="2" t="s">
        <v>449</v>
      </c>
      <c r="B41" s="2"/>
      <c r="C41" s="2"/>
      <c r="D41" s="2" t="s">
        <v>473</v>
      </c>
      <c r="E41" s="73">
        <v>18</v>
      </c>
      <c r="F41" s="73" t="s">
        <v>405</v>
      </c>
      <c r="G41" s="13" t="s">
        <v>355</v>
      </c>
      <c r="H41" s="42">
        <v>1</v>
      </c>
      <c r="I41" s="106">
        <f t="shared" si="15"/>
        <v>306221.84299999999</v>
      </c>
      <c r="J41" s="158">
        <v>265089.18790000002</v>
      </c>
      <c r="K41" s="158">
        <v>41132.655100000004</v>
      </c>
      <c r="L41" s="69">
        <v>0</v>
      </c>
      <c r="M41" s="201" t="s">
        <v>485</v>
      </c>
      <c r="N41" s="201" t="s">
        <v>485</v>
      </c>
      <c r="O41" s="201" t="s">
        <v>485</v>
      </c>
      <c r="P41" s="69">
        <v>0</v>
      </c>
      <c r="Q41" s="200">
        <v>43661</v>
      </c>
      <c r="R41" s="127" t="s">
        <v>490</v>
      </c>
      <c r="S41" s="106">
        <f t="shared" si="13"/>
        <v>306221.84299999999</v>
      </c>
      <c r="T41" s="201" t="s">
        <v>484</v>
      </c>
      <c r="U41" s="200">
        <v>43766</v>
      </c>
      <c r="V41" s="199">
        <v>44042</v>
      </c>
      <c r="W41" s="40">
        <v>1</v>
      </c>
      <c r="X41" s="38" t="s">
        <v>544</v>
      </c>
      <c r="Y41" s="38">
        <v>400</v>
      </c>
      <c r="Z41" s="132">
        <v>11</v>
      </c>
      <c r="AA41" s="106"/>
      <c r="AB41" s="106">
        <v>0</v>
      </c>
      <c r="AC41" s="106">
        <v>0</v>
      </c>
      <c r="AD41" s="106"/>
      <c r="AE41" s="106">
        <v>0</v>
      </c>
      <c r="AF41" s="106">
        <v>0</v>
      </c>
      <c r="AG41" s="90">
        <f t="shared" si="14"/>
        <v>0</v>
      </c>
      <c r="AH41" s="128"/>
      <c r="AI41" s="44"/>
      <c r="AJ41" s="44"/>
      <c r="AK41" s="44"/>
      <c r="AL41" s="44"/>
    </row>
    <row r="42" spans="1:38" s="41" customFormat="1" ht="93.75" x14ac:dyDescent="0.25">
      <c r="A42" s="2" t="s">
        <v>449</v>
      </c>
      <c r="B42" s="2"/>
      <c r="C42" s="2"/>
      <c r="D42" s="2"/>
      <c r="E42" s="38">
        <v>19</v>
      </c>
      <c r="F42" s="57" t="s">
        <v>406</v>
      </c>
      <c r="G42" s="13" t="s">
        <v>355</v>
      </c>
      <c r="H42" s="42">
        <v>1</v>
      </c>
      <c r="I42" s="106">
        <f t="shared" si="15"/>
        <v>68725.13265</v>
      </c>
      <c r="J42" s="158">
        <v>59493.76251</v>
      </c>
      <c r="K42" s="158">
        <v>9231.3701400000009</v>
      </c>
      <c r="L42" s="69">
        <v>0</v>
      </c>
      <c r="M42" s="200">
        <v>43312</v>
      </c>
      <c r="N42" s="200">
        <v>43347</v>
      </c>
      <c r="O42" s="200">
        <v>43353</v>
      </c>
      <c r="P42" s="69">
        <v>0</v>
      </c>
      <c r="Q42" s="200">
        <v>43517</v>
      </c>
      <c r="R42" s="127" t="s">
        <v>491</v>
      </c>
      <c r="S42" s="106">
        <f t="shared" si="13"/>
        <v>68725.13265</v>
      </c>
      <c r="T42" s="200">
        <v>43634</v>
      </c>
      <c r="U42" s="200">
        <v>43677</v>
      </c>
      <c r="V42" s="199">
        <v>44042</v>
      </c>
      <c r="W42" s="40">
        <v>1</v>
      </c>
      <c r="X42" s="38" t="s">
        <v>114</v>
      </c>
      <c r="Y42" s="38">
        <v>120</v>
      </c>
      <c r="Z42" s="132">
        <v>68</v>
      </c>
      <c r="AA42" s="106"/>
      <c r="AB42" s="106">
        <v>0</v>
      </c>
      <c r="AC42" s="106">
        <v>0</v>
      </c>
      <c r="AD42" s="106"/>
      <c r="AE42" s="106">
        <v>0</v>
      </c>
      <c r="AF42" s="106">
        <v>0</v>
      </c>
      <c r="AG42" s="90">
        <f t="shared" si="14"/>
        <v>0</v>
      </c>
      <c r="AH42" s="128"/>
      <c r="AI42" s="44"/>
      <c r="AJ42" s="44"/>
      <c r="AK42" s="44"/>
      <c r="AL42" s="44"/>
    </row>
    <row r="43" spans="1:38" s="41" customFormat="1" ht="56.25" x14ac:dyDescent="0.25">
      <c r="A43" s="2" t="s">
        <v>449</v>
      </c>
      <c r="B43" s="2"/>
      <c r="C43" s="2"/>
      <c r="D43" s="2"/>
      <c r="E43" s="38">
        <v>20</v>
      </c>
      <c r="F43" s="57" t="s">
        <v>407</v>
      </c>
      <c r="G43" s="13" t="s">
        <v>355</v>
      </c>
      <c r="H43" s="42">
        <v>1</v>
      </c>
      <c r="I43" s="106">
        <f t="shared" si="15"/>
        <v>193213.74035000001</v>
      </c>
      <c r="J43" s="158">
        <v>167260.67944000001</v>
      </c>
      <c r="K43" s="158">
        <v>25953.06091</v>
      </c>
      <c r="L43" s="69">
        <v>0</v>
      </c>
      <c r="M43" s="200">
        <v>43312</v>
      </c>
      <c r="N43" s="200">
        <v>43347</v>
      </c>
      <c r="O43" s="200">
        <v>43377</v>
      </c>
      <c r="P43" s="69">
        <v>0</v>
      </c>
      <c r="Q43" s="200">
        <v>43517</v>
      </c>
      <c r="R43" s="127" t="s">
        <v>492</v>
      </c>
      <c r="S43" s="106">
        <f t="shared" si="13"/>
        <v>193213.74035000001</v>
      </c>
      <c r="T43" s="200">
        <v>43714</v>
      </c>
      <c r="U43" s="200">
        <v>43747</v>
      </c>
      <c r="V43" s="199">
        <v>44134</v>
      </c>
      <c r="W43" s="40">
        <v>1</v>
      </c>
      <c r="X43" s="38" t="s">
        <v>114</v>
      </c>
      <c r="Y43" s="38">
        <v>120</v>
      </c>
      <c r="Z43" s="132">
        <v>12</v>
      </c>
      <c r="AA43" s="106"/>
      <c r="AB43" s="106">
        <v>0</v>
      </c>
      <c r="AC43" s="106">
        <v>0</v>
      </c>
      <c r="AD43" s="106"/>
      <c r="AE43" s="106">
        <v>0</v>
      </c>
      <c r="AF43" s="106">
        <v>0</v>
      </c>
      <c r="AG43" s="90">
        <f t="shared" si="14"/>
        <v>0</v>
      </c>
      <c r="AH43" s="128"/>
      <c r="AI43" s="44"/>
      <c r="AJ43" s="44"/>
      <c r="AK43" s="44"/>
      <c r="AL43" s="44"/>
    </row>
    <row r="44" spans="1:38" s="41" customFormat="1" ht="56.25" x14ac:dyDescent="0.25">
      <c r="A44" s="2" t="s">
        <v>449</v>
      </c>
      <c r="B44" s="2"/>
      <c r="C44" s="2"/>
      <c r="D44" s="2"/>
      <c r="E44" s="38">
        <v>21</v>
      </c>
      <c r="F44" s="57" t="s">
        <v>408</v>
      </c>
      <c r="G44" s="13" t="s">
        <v>355</v>
      </c>
      <c r="H44" s="42">
        <v>1</v>
      </c>
      <c r="I44" s="106">
        <f t="shared" si="15"/>
        <v>163794.12096999999</v>
      </c>
      <c r="J44" s="158">
        <v>141792.79337</v>
      </c>
      <c r="K44" s="158">
        <v>22001.327600000001</v>
      </c>
      <c r="L44" s="69">
        <v>0</v>
      </c>
      <c r="M44" s="200">
        <v>43312</v>
      </c>
      <c r="N44" s="200">
        <v>43355</v>
      </c>
      <c r="O44" s="200">
        <v>43385</v>
      </c>
      <c r="P44" s="69">
        <v>0</v>
      </c>
      <c r="Q44" s="200">
        <v>43497</v>
      </c>
      <c r="R44" s="127" t="s">
        <v>487</v>
      </c>
      <c r="S44" s="106">
        <f t="shared" si="13"/>
        <v>163794.12096999999</v>
      </c>
      <c r="T44" s="200">
        <v>43658</v>
      </c>
      <c r="U44" s="200">
        <v>43684</v>
      </c>
      <c r="V44" s="199">
        <v>44042</v>
      </c>
      <c r="W44" s="40">
        <v>1</v>
      </c>
      <c r="X44" s="38" t="s">
        <v>546</v>
      </c>
      <c r="Y44" s="38">
        <v>300</v>
      </c>
      <c r="Z44" s="132">
        <v>57</v>
      </c>
      <c r="AA44" s="106"/>
      <c r="AB44" s="106">
        <v>0</v>
      </c>
      <c r="AC44" s="106">
        <v>0</v>
      </c>
      <c r="AD44" s="106"/>
      <c r="AE44" s="106">
        <v>0</v>
      </c>
      <c r="AF44" s="106">
        <v>0</v>
      </c>
      <c r="AG44" s="90">
        <f t="shared" si="14"/>
        <v>0</v>
      </c>
      <c r="AH44" s="128"/>
      <c r="AI44" s="44"/>
      <c r="AJ44" s="44"/>
      <c r="AK44" s="44"/>
      <c r="AL44" s="44"/>
    </row>
    <row r="45" spans="1:38" ht="56.25" x14ac:dyDescent="0.25">
      <c r="A45" s="2" t="s">
        <v>449</v>
      </c>
      <c r="D45" s="2" t="s">
        <v>473</v>
      </c>
      <c r="E45" s="73">
        <v>22</v>
      </c>
      <c r="F45" s="73" t="s">
        <v>441</v>
      </c>
      <c r="G45" s="13" t="s">
        <v>355</v>
      </c>
      <c r="H45" s="8">
        <v>1</v>
      </c>
      <c r="I45" s="106">
        <f>J45+K45</f>
        <v>132487.777</v>
      </c>
      <c r="J45" s="106">
        <f>65637.2+65525.7</f>
        <v>131162.9</v>
      </c>
      <c r="K45" s="106">
        <v>1324.877</v>
      </c>
      <c r="L45" s="80">
        <v>0</v>
      </c>
      <c r="M45" s="200">
        <v>43606</v>
      </c>
      <c r="N45" s="200">
        <v>43633</v>
      </c>
      <c r="O45" s="200">
        <v>43687</v>
      </c>
      <c r="P45" s="69">
        <v>0</v>
      </c>
      <c r="Q45" s="200">
        <v>43791</v>
      </c>
      <c r="R45" s="200">
        <v>43822</v>
      </c>
      <c r="S45" s="106">
        <f t="shared" si="13"/>
        <v>132487.777</v>
      </c>
      <c r="T45" s="201" t="s">
        <v>484</v>
      </c>
      <c r="U45" s="200">
        <v>43822</v>
      </c>
      <c r="V45" s="199">
        <v>44042</v>
      </c>
      <c r="W45" s="40">
        <v>1</v>
      </c>
      <c r="X45" s="38" t="s">
        <v>151</v>
      </c>
      <c r="Y45" s="38">
        <v>80</v>
      </c>
      <c r="Z45" s="129">
        <v>0</v>
      </c>
      <c r="AA45" s="106">
        <f>AB45+AC45</f>
        <v>0</v>
      </c>
      <c r="AB45" s="106">
        <v>0</v>
      </c>
      <c r="AC45" s="106">
        <v>0</v>
      </c>
      <c r="AD45" s="106">
        <f>AE45+AF45</f>
        <v>0</v>
      </c>
      <c r="AE45" s="106">
        <v>0</v>
      </c>
      <c r="AF45" s="106">
        <v>0</v>
      </c>
      <c r="AG45" s="90">
        <f t="shared" si="14"/>
        <v>0</v>
      </c>
      <c r="AH45" s="99"/>
    </row>
    <row r="46" spans="1:38" ht="93.75" x14ac:dyDescent="0.25">
      <c r="A46" s="2" t="s">
        <v>449</v>
      </c>
      <c r="E46" s="38">
        <v>23</v>
      </c>
      <c r="F46" s="57" t="s">
        <v>172</v>
      </c>
      <c r="G46" s="13" t="s">
        <v>355</v>
      </c>
      <c r="H46" s="8">
        <v>1</v>
      </c>
      <c r="I46" s="106">
        <f>J46+K46</f>
        <v>327250</v>
      </c>
      <c r="J46" s="106">
        <v>0</v>
      </c>
      <c r="K46" s="106">
        <v>327250</v>
      </c>
      <c r="L46" s="80">
        <v>0</v>
      </c>
      <c r="M46" s="200">
        <v>43278</v>
      </c>
      <c r="N46" s="200">
        <v>43311</v>
      </c>
      <c r="O46" s="200">
        <v>43363</v>
      </c>
      <c r="P46" s="80">
        <v>0</v>
      </c>
      <c r="Q46" s="200">
        <v>43369</v>
      </c>
      <c r="R46" s="200">
        <v>43574</v>
      </c>
      <c r="S46" s="106">
        <f t="shared" si="13"/>
        <v>327250</v>
      </c>
      <c r="T46" s="200">
        <v>43866</v>
      </c>
      <c r="U46" s="200">
        <v>43901</v>
      </c>
      <c r="V46" s="198">
        <v>44377</v>
      </c>
      <c r="W46" s="103">
        <v>1</v>
      </c>
      <c r="X46" s="100" t="s">
        <v>544</v>
      </c>
      <c r="Y46" s="100">
        <v>400</v>
      </c>
      <c r="Z46" s="129">
        <v>0</v>
      </c>
      <c r="AA46" s="106">
        <f>AB46+AC46</f>
        <v>0</v>
      </c>
      <c r="AB46" s="106">
        <v>0</v>
      </c>
      <c r="AC46" s="106">
        <v>0</v>
      </c>
      <c r="AD46" s="106">
        <f>AE46+AF46</f>
        <v>0</v>
      </c>
      <c r="AE46" s="106">
        <v>0</v>
      </c>
      <c r="AF46" s="106">
        <v>0</v>
      </c>
      <c r="AG46" s="90">
        <f t="shared" si="14"/>
        <v>0</v>
      </c>
      <c r="AH46" s="99" t="s">
        <v>521</v>
      </c>
    </row>
    <row r="47" spans="1:38" ht="93.75" x14ac:dyDescent="0.25">
      <c r="A47" s="41" t="s">
        <v>449</v>
      </c>
      <c r="B47" s="135" t="s">
        <v>452</v>
      </c>
      <c r="E47" s="38">
        <v>24</v>
      </c>
      <c r="F47" s="57" t="s">
        <v>175</v>
      </c>
      <c r="G47" s="13" t="s">
        <v>355</v>
      </c>
      <c r="H47" s="8">
        <v>1</v>
      </c>
      <c r="I47" s="106">
        <f>J47+K47</f>
        <v>101832.69</v>
      </c>
      <c r="J47" s="106">
        <v>0</v>
      </c>
      <c r="K47" s="106">
        <v>101832.69</v>
      </c>
      <c r="L47" s="80">
        <v>2000</v>
      </c>
      <c r="M47" s="200">
        <v>43886</v>
      </c>
      <c r="N47" s="202" t="s">
        <v>758</v>
      </c>
      <c r="O47" s="198">
        <v>44013</v>
      </c>
      <c r="P47" s="80">
        <f>L47*0.4*0.3</f>
        <v>240</v>
      </c>
      <c r="Q47" s="198">
        <v>44020</v>
      </c>
      <c r="R47" s="198">
        <v>44081</v>
      </c>
      <c r="S47" s="106">
        <f t="shared" si="13"/>
        <v>99592.69</v>
      </c>
      <c r="T47" s="198">
        <v>44088</v>
      </c>
      <c r="U47" s="198">
        <v>44116</v>
      </c>
      <c r="V47" s="198">
        <v>44195</v>
      </c>
      <c r="W47" s="103">
        <v>1</v>
      </c>
      <c r="X47" s="100" t="s">
        <v>152</v>
      </c>
      <c r="Y47" s="100">
        <v>190</v>
      </c>
      <c r="Z47" s="129">
        <v>58</v>
      </c>
      <c r="AA47" s="106">
        <f>AB47+AC47</f>
        <v>2000</v>
      </c>
      <c r="AB47" s="106">
        <v>0</v>
      </c>
      <c r="AC47" s="106">
        <v>2000</v>
      </c>
      <c r="AD47" s="106">
        <f>AE47+AF47</f>
        <v>0</v>
      </c>
      <c r="AE47" s="106">
        <v>0</v>
      </c>
      <c r="AF47" s="106">
        <v>0</v>
      </c>
      <c r="AG47" s="90">
        <f t="shared" si="14"/>
        <v>0</v>
      </c>
      <c r="AH47" s="99" t="s">
        <v>623</v>
      </c>
    </row>
    <row r="48" spans="1:38" ht="112.5" x14ac:dyDescent="0.25">
      <c r="A48" s="41" t="s">
        <v>449</v>
      </c>
      <c r="B48" s="135" t="s">
        <v>452</v>
      </c>
      <c r="E48" s="38">
        <v>25</v>
      </c>
      <c r="F48" s="57" t="s">
        <v>176</v>
      </c>
      <c r="G48" s="13" t="s">
        <v>355</v>
      </c>
      <c r="H48" s="8">
        <v>1</v>
      </c>
      <c r="I48" s="106">
        <f t="shared" ref="I48:I49" si="16">J48+K48</f>
        <v>33219</v>
      </c>
      <c r="J48" s="106">
        <v>0</v>
      </c>
      <c r="K48" s="106">
        <v>33219</v>
      </c>
      <c r="L48" s="80">
        <v>2266.41</v>
      </c>
      <c r="M48" s="200">
        <v>43895</v>
      </c>
      <c r="N48" s="199">
        <v>43951</v>
      </c>
      <c r="O48" s="198">
        <v>44013</v>
      </c>
      <c r="P48" s="80">
        <v>463.57</v>
      </c>
      <c r="Q48" s="198">
        <v>44020</v>
      </c>
      <c r="R48" s="198">
        <v>44081</v>
      </c>
      <c r="S48" s="106">
        <f t="shared" si="13"/>
        <v>30489.02</v>
      </c>
      <c r="T48" s="198">
        <v>44088</v>
      </c>
      <c r="U48" s="198">
        <v>44116</v>
      </c>
      <c r="V48" s="198">
        <v>44195</v>
      </c>
      <c r="W48" s="103">
        <v>1</v>
      </c>
      <c r="X48" s="100" t="s">
        <v>113</v>
      </c>
      <c r="Y48" s="100"/>
      <c r="Z48" s="129">
        <v>0</v>
      </c>
      <c r="AA48" s="106">
        <f t="shared" ref="AA48:AA49" si="17">AB48+AC48</f>
        <v>0</v>
      </c>
      <c r="AB48" s="106">
        <v>0</v>
      </c>
      <c r="AC48" s="106">
        <v>0</v>
      </c>
      <c r="AD48" s="106">
        <f t="shared" ref="AD48:AD49" si="18">AE48+AF48</f>
        <v>0</v>
      </c>
      <c r="AE48" s="106">
        <v>0</v>
      </c>
      <c r="AF48" s="106">
        <v>0</v>
      </c>
      <c r="AG48" s="90">
        <f t="shared" si="14"/>
        <v>0</v>
      </c>
      <c r="AH48" s="99" t="s">
        <v>624</v>
      </c>
    </row>
    <row r="49" spans="1:38" ht="187.5" x14ac:dyDescent="0.25">
      <c r="A49" s="41" t="s">
        <v>449</v>
      </c>
      <c r="B49" s="135" t="s">
        <v>452</v>
      </c>
      <c r="E49" s="38">
        <v>26</v>
      </c>
      <c r="F49" s="57" t="s">
        <v>181</v>
      </c>
      <c r="G49" s="13" t="s">
        <v>355</v>
      </c>
      <c r="H49" s="8">
        <v>1</v>
      </c>
      <c r="I49" s="106">
        <f t="shared" si="16"/>
        <v>150000</v>
      </c>
      <c r="J49" s="106">
        <v>0</v>
      </c>
      <c r="K49" s="106">
        <v>150000</v>
      </c>
      <c r="L49" s="80">
        <v>0</v>
      </c>
      <c r="M49" s="200">
        <v>43610</v>
      </c>
      <c r="N49" s="200">
        <v>43626</v>
      </c>
      <c r="O49" s="200">
        <v>43779</v>
      </c>
      <c r="P49" s="80">
        <v>0</v>
      </c>
      <c r="Q49" s="200">
        <v>43791</v>
      </c>
      <c r="R49" s="202" t="s">
        <v>761</v>
      </c>
      <c r="S49" s="106">
        <f t="shared" si="13"/>
        <v>150000</v>
      </c>
      <c r="T49" s="121">
        <v>43951</v>
      </c>
      <c r="U49" s="198">
        <v>43980</v>
      </c>
      <c r="V49" s="198">
        <v>44377</v>
      </c>
      <c r="W49" s="103">
        <v>0</v>
      </c>
      <c r="X49" s="100">
        <v>0</v>
      </c>
      <c r="Y49" s="100"/>
      <c r="Z49" s="129">
        <v>0</v>
      </c>
      <c r="AA49" s="106">
        <f t="shared" si="17"/>
        <v>0</v>
      </c>
      <c r="AB49" s="106">
        <v>0</v>
      </c>
      <c r="AC49" s="106">
        <v>0</v>
      </c>
      <c r="AD49" s="106">
        <f t="shared" si="18"/>
        <v>0</v>
      </c>
      <c r="AE49" s="106">
        <v>0</v>
      </c>
      <c r="AF49" s="106">
        <v>0</v>
      </c>
      <c r="AG49" s="90">
        <f t="shared" si="14"/>
        <v>0</v>
      </c>
      <c r="AH49" s="99" t="s">
        <v>625</v>
      </c>
    </row>
    <row r="50" spans="1:38" ht="93.75" x14ac:dyDescent="0.25">
      <c r="A50" s="41" t="s">
        <v>449</v>
      </c>
      <c r="B50" s="135" t="s">
        <v>452</v>
      </c>
      <c r="E50" s="38">
        <v>27</v>
      </c>
      <c r="F50" s="57" t="s">
        <v>177</v>
      </c>
      <c r="G50" s="13" t="s">
        <v>355</v>
      </c>
      <c r="H50" s="8">
        <v>1</v>
      </c>
      <c r="I50" s="106">
        <f>J50+K50</f>
        <v>151796</v>
      </c>
      <c r="J50" s="106">
        <v>0</v>
      </c>
      <c r="K50" s="106">
        <v>151796</v>
      </c>
      <c r="L50" s="80">
        <v>0</v>
      </c>
      <c r="M50" s="200" t="s">
        <v>485</v>
      </c>
      <c r="N50" s="200" t="s">
        <v>485</v>
      </c>
      <c r="O50" s="200">
        <v>43905</v>
      </c>
      <c r="P50" s="80">
        <f>L50*0.4*0.3</f>
        <v>0</v>
      </c>
      <c r="Q50" s="200">
        <v>43906</v>
      </c>
      <c r="R50" s="199">
        <v>43951</v>
      </c>
      <c r="S50" s="106">
        <f t="shared" si="13"/>
        <v>151796</v>
      </c>
      <c r="T50" s="198">
        <v>43956</v>
      </c>
      <c r="U50" s="198">
        <v>43987</v>
      </c>
      <c r="V50" s="198">
        <v>44407</v>
      </c>
      <c r="W50" s="103">
        <v>0</v>
      </c>
      <c r="X50" s="100"/>
      <c r="Y50" s="100"/>
      <c r="Z50" s="129">
        <v>37</v>
      </c>
      <c r="AA50" s="106">
        <f>AB50+AC50</f>
        <v>25000</v>
      </c>
      <c r="AB50" s="106">
        <v>0</v>
      </c>
      <c r="AC50" s="106">
        <v>25000</v>
      </c>
      <c r="AD50" s="106">
        <f>AE50+AF50</f>
        <v>0</v>
      </c>
      <c r="AE50" s="106">
        <v>0</v>
      </c>
      <c r="AF50" s="106">
        <v>0</v>
      </c>
      <c r="AG50" s="90">
        <f t="shared" si="14"/>
        <v>0</v>
      </c>
      <c r="AH50" s="99" t="s">
        <v>626</v>
      </c>
    </row>
    <row r="51" spans="1:38" ht="93.75" x14ac:dyDescent="0.25">
      <c r="A51" s="41" t="s">
        <v>449</v>
      </c>
      <c r="B51" s="135" t="s">
        <v>452</v>
      </c>
      <c r="E51" s="38">
        <v>28</v>
      </c>
      <c r="F51" s="57" t="s">
        <v>179</v>
      </c>
      <c r="G51" s="13" t="s">
        <v>355</v>
      </c>
      <c r="H51" s="8">
        <v>1</v>
      </c>
      <c r="I51" s="106">
        <f t="shared" ref="I51:I57" si="19">J51+K51</f>
        <v>98511</v>
      </c>
      <c r="J51" s="106">
        <v>0</v>
      </c>
      <c r="K51" s="106">
        <v>98511</v>
      </c>
      <c r="L51" s="80">
        <v>1780</v>
      </c>
      <c r="M51" s="200">
        <v>43886</v>
      </c>
      <c r="N51" s="200">
        <v>43900</v>
      </c>
      <c r="O51" s="199">
        <v>43951</v>
      </c>
      <c r="P51" s="80">
        <f>L51*0.4*0.3</f>
        <v>213.6</v>
      </c>
      <c r="Q51" s="198">
        <v>43956</v>
      </c>
      <c r="R51" s="198">
        <v>43997</v>
      </c>
      <c r="S51" s="106">
        <f t="shared" si="13"/>
        <v>96517.4</v>
      </c>
      <c r="T51" s="198">
        <v>44011</v>
      </c>
      <c r="U51" s="198">
        <v>44047</v>
      </c>
      <c r="V51" s="198">
        <v>44407</v>
      </c>
      <c r="W51" s="103">
        <v>0</v>
      </c>
      <c r="X51" s="100"/>
      <c r="Y51" s="100"/>
      <c r="Z51" s="129" t="s">
        <v>497</v>
      </c>
      <c r="AA51" s="106">
        <f t="shared" ref="AA51:AA74" si="20">AB51+AC51</f>
        <v>1780</v>
      </c>
      <c r="AB51" s="106">
        <v>0</v>
      </c>
      <c r="AC51" s="162">
        <v>1780</v>
      </c>
      <c r="AD51" s="106">
        <f t="shared" ref="AD51:AD74" si="21">AE51+AF51</f>
        <v>0</v>
      </c>
      <c r="AE51" s="106">
        <v>0</v>
      </c>
      <c r="AF51" s="106">
        <v>0</v>
      </c>
      <c r="AG51" s="90">
        <f t="shared" si="14"/>
        <v>0</v>
      </c>
      <c r="AH51" s="99" t="s">
        <v>626</v>
      </c>
    </row>
    <row r="52" spans="1:38" ht="243.75" x14ac:dyDescent="0.25">
      <c r="A52" s="2" t="s">
        <v>449</v>
      </c>
      <c r="E52" s="38">
        <v>29</v>
      </c>
      <c r="F52" s="57" t="s">
        <v>182</v>
      </c>
      <c r="G52" s="13" t="s">
        <v>355</v>
      </c>
      <c r="H52" s="8">
        <v>1</v>
      </c>
      <c r="I52" s="106">
        <f t="shared" si="19"/>
        <v>84537</v>
      </c>
      <c r="J52" s="106">
        <v>0</v>
      </c>
      <c r="K52" s="106">
        <v>84537</v>
      </c>
      <c r="L52" s="80">
        <v>0</v>
      </c>
      <c r="M52" s="200">
        <v>43312</v>
      </c>
      <c r="N52" s="200">
        <v>43357</v>
      </c>
      <c r="O52" s="200">
        <v>43381</v>
      </c>
      <c r="P52" s="69">
        <v>0</v>
      </c>
      <c r="Q52" s="200">
        <v>43391</v>
      </c>
      <c r="R52" s="200">
        <v>43458</v>
      </c>
      <c r="S52" s="106">
        <f t="shared" si="13"/>
        <v>84537</v>
      </c>
      <c r="T52" s="202" t="s">
        <v>759</v>
      </c>
      <c r="U52" s="121">
        <v>43963</v>
      </c>
      <c r="V52" s="198">
        <v>44165</v>
      </c>
      <c r="W52" s="103">
        <v>1</v>
      </c>
      <c r="X52" s="100" t="s">
        <v>154</v>
      </c>
      <c r="Y52" s="100">
        <v>50</v>
      </c>
      <c r="Z52" s="129">
        <v>0</v>
      </c>
      <c r="AA52" s="106">
        <f t="shared" si="20"/>
        <v>0</v>
      </c>
      <c r="AB52" s="106">
        <v>0</v>
      </c>
      <c r="AC52" s="106">
        <v>0</v>
      </c>
      <c r="AD52" s="106">
        <f t="shared" si="21"/>
        <v>0</v>
      </c>
      <c r="AE52" s="106">
        <v>0</v>
      </c>
      <c r="AF52" s="106">
        <v>0</v>
      </c>
      <c r="AG52" s="90">
        <f t="shared" si="14"/>
        <v>0</v>
      </c>
      <c r="AH52" s="16" t="s">
        <v>627</v>
      </c>
    </row>
    <row r="53" spans="1:38" ht="409.5" x14ac:dyDescent="0.25">
      <c r="A53" s="41" t="s">
        <v>449</v>
      </c>
      <c r="B53" s="135" t="s">
        <v>452</v>
      </c>
      <c r="E53" s="38">
        <v>30</v>
      </c>
      <c r="F53" s="57" t="s">
        <v>183</v>
      </c>
      <c r="G53" s="13" t="s">
        <v>355</v>
      </c>
      <c r="H53" s="8">
        <v>1</v>
      </c>
      <c r="I53" s="106">
        <f t="shared" si="19"/>
        <v>76650</v>
      </c>
      <c r="J53" s="106">
        <v>0</v>
      </c>
      <c r="K53" s="106">
        <v>76650</v>
      </c>
      <c r="L53" s="80">
        <v>0</v>
      </c>
      <c r="M53" s="200" t="s">
        <v>485</v>
      </c>
      <c r="N53" s="200" t="s">
        <v>485</v>
      </c>
      <c r="O53" s="200">
        <v>43905</v>
      </c>
      <c r="P53" s="80">
        <f>L53*0.4*0.3</f>
        <v>0</v>
      </c>
      <c r="Q53" s="202" t="s">
        <v>763</v>
      </c>
      <c r="R53" s="198">
        <v>44001</v>
      </c>
      <c r="S53" s="106">
        <f t="shared" si="13"/>
        <v>76650</v>
      </c>
      <c r="T53" s="198">
        <v>44008</v>
      </c>
      <c r="U53" s="198">
        <v>44033</v>
      </c>
      <c r="V53" s="198">
        <v>44195</v>
      </c>
      <c r="W53" s="103">
        <v>1</v>
      </c>
      <c r="X53" s="100" t="s">
        <v>153</v>
      </c>
      <c r="Y53" s="100">
        <v>320</v>
      </c>
      <c r="Z53" s="133">
        <v>64</v>
      </c>
      <c r="AA53" s="106">
        <f t="shared" si="20"/>
        <v>5000</v>
      </c>
      <c r="AB53" s="106">
        <v>0</v>
      </c>
      <c r="AC53" s="106">
        <v>5000</v>
      </c>
      <c r="AD53" s="106">
        <f t="shared" si="21"/>
        <v>0</v>
      </c>
      <c r="AE53" s="106">
        <v>0</v>
      </c>
      <c r="AF53" s="106">
        <v>0</v>
      </c>
      <c r="AG53" s="90">
        <f t="shared" si="14"/>
        <v>0</v>
      </c>
      <c r="AH53" s="16" t="s">
        <v>628</v>
      </c>
    </row>
    <row r="54" spans="1:38" ht="93.75" x14ac:dyDescent="0.25">
      <c r="A54" s="41" t="s">
        <v>449</v>
      </c>
      <c r="B54" s="135" t="s">
        <v>452</v>
      </c>
      <c r="E54" s="38">
        <v>31</v>
      </c>
      <c r="F54" s="57" t="s">
        <v>185</v>
      </c>
      <c r="G54" s="13" t="s">
        <v>355</v>
      </c>
      <c r="H54" s="8">
        <v>1</v>
      </c>
      <c r="I54" s="106">
        <f t="shared" si="19"/>
        <v>49500</v>
      </c>
      <c r="J54" s="106">
        <v>0</v>
      </c>
      <c r="K54" s="106">
        <v>49500</v>
      </c>
      <c r="L54" s="80">
        <v>0</v>
      </c>
      <c r="M54" s="200" t="s">
        <v>485</v>
      </c>
      <c r="N54" s="200" t="s">
        <v>485</v>
      </c>
      <c r="O54" s="199">
        <v>43946</v>
      </c>
      <c r="P54" s="80">
        <v>0</v>
      </c>
      <c r="Q54" s="198">
        <v>43951</v>
      </c>
      <c r="R54" s="198">
        <v>43997</v>
      </c>
      <c r="S54" s="106">
        <f t="shared" si="13"/>
        <v>49500</v>
      </c>
      <c r="T54" s="198">
        <v>44011</v>
      </c>
      <c r="U54" s="198">
        <v>44047</v>
      </c>
      <c r="V54" s="198">
        <v>44377</v>
      </c>
      <c r="W54" s="103">
        <v>0</v>
      </c>
      <c r="X54" s="100">
        <v>0</v>
      </c>
      <c r="Y54" s="100"/>
      <c r="Z54" s="129">
        <v>0</v>
      </c>
      <c r="AA54" s="106">
        <f t="shared" si="20"/>
        <v>0</v>
      </c>
      <c r="AB54" s="106">
        <v>0</v>
      </c>
      <c r="AC54" s="106">
        <v>0</v>
      </c>
      <c r="AD54" s="106">
        <f t="shared" si="21"/>
        <v>0</v>
      </c>
      <c r="AE54" s="106">
        <v>0</v>
      </c>
      <c r="AF54" s="106">
        <v>0</v>
      </c>
      <c r="AG54" s="90">
        <f t="shared" si="14"/>
        <v>0</v>
      </c>
      <c r="AH54" s="16" t="s">
        <v>629</v>
      </c>
    </row>
    <row r="55" spans="1:38" s="41" customFormat="1" ht="131.25" x14ac:dyDescent="0.25">
      <c r="A55" s="41" t="s">
        <v>449</v>
      </c>
      <c r="B55" s="135" t="s">
        <v>452</v>
      </c>
      <c r="C55" s="2"/>
      <c r="D55" s="2"/>
      <c r="E55" s="38">
        <v>32</v>
      </c>
      <c r="F55" s="57" t="s">
        <v>399</v>
      </c>
      <c r="G55" s="57" t="s">
        <v>355</v>
      </c>
      <c r="H55" s="42">
        <v>1</v>
      </c>
      <c r="I55" s="106">
        <f t="shared" si="19"/>
        <v>80000</v>
      </c>
      <c r="J55" s="106">
        <v>0</v>
      </c>
      <c r="K55" s="106">
        <v>80000</v>
      </c>
      <c r="L55" s="80">
        <v>1500</v>
      </c>
      <c r="M55" s="200">
        <v>43873</v>
      </c>
      <c r="N55" s="200" t="s">
        <v>839</v>
      </c>
      <c r="O55" s="199">
        <v>43992</v>
      </c>
      <c r="P55" s="80">
        <f>L55*0.4*0.3</f>
        <v>180</v>
      </c>
      <c r="Q55" s="198">
        <v>43998</v>
      </c>
      <c r="R55" s="198">
        <v>44043</v>
      </c>
      <c r="S55" s="106">
        <f t="shared" si="13"/>
        <v>78320</v>
      </c>
      <c r="T55" s="198">
        <v>44050</v>
      </c>
      <c r="U55" s="198">
        <v>44084</v>
      </c>
      <c r="V55" s="198">
        <v>44150</v>
      </c>
      <c r="W55" s="105">
        <v>1</v>
      </c>
      <c r="X55" s="116" t="s">
        <v>155</v>
      </c>
      <c r="Y55" s="116">
        <v>100</v>
      </c>
      <c r="Z55" s="132">
        <v>0</v>
      </c>
      <c r="AA55" s="106">
        <f t="shared" si="20"/>
        <v>1697.674418604651</v>
      </c>
      <c r="AB55" s="106">
        <v>0</v>
      </c>
      <c r="AC55" s="185">
        <f>3650/172000*K55</f>
        <v>1697.674418604651</v>
      </c>
      <c r="AD55" s="106">
        <f t="shared" si="21"/>
        <v>0</v>
      </c>
      <c r="AE55" s="106">
        <v>0</v>
      </c>
      <c r="AF55" s="106">
        <v>0</v>
      </c>
      <c r="AG55" s="90">
        <f t="shared" si="14"/>
        <v>0</v>
      </c>
      <c r="AH55" s="128" t="s">
        <v>630</v>
      </c>
      <c r="AI55" s="44"/>
      <c r="AJ55" s="44"/>
      <c r="AK55" s="44"/>
      <c r="AL55" s="44"/>
    </row>
    <row r="56" spans="1:38" s="41" customFormat="1" ht="131.25" x14ac:dyDescent="0.25">
      <c r="A56" s="41" t="s">
        <v>449</v>
      </c>
      <c r="B56" s="135" t="s">
        <v>452</v>
      </c>
      <c r="C56" s="2"/>
      <c r="D56" s="2"/>
      <c r="E56" s="38">
        <v>33</v>
      </c>
      <c r="F56" s="57" t="s">
        <v>398</v>
      </c>
      <c r="G56" s="57" t="s">
        <v>355</v>
      </c>
      <c r="H56" s="42">
        <v>1</v>
      </c>
      <c r="I56" s="106">
        <f t="shared" si="19"/>
        <v>60000</v>
      </c>
      <c r="J56" s="106">
        <v>0</v>
      </c>
      <c r="K56" s="106">
        <v>60000</v>
      </c>
      <c r="L56" s="80">
        <v>1250</v>
      </c>
      <c r="M56" s="200">
        <v>43873</v>
      </c>
      <c r="N56" s="200" t="s">
        <v>839</v>
      </c>
      <c r="O56" s="199">
        <v>43992</v>
      </c>
      <c r="P56" s="80">
        <f>L56*0.4*0.3</f>
        <v>150</v>
      </c>
      <c r="Q56" s="198">
        <v>43998</v>
      </c>
      <c r="R56" s="198">
        <v>44043</v>
      </c>
      <c r="S56" s="106">
        <f t="shared" si="13"/>
        <v>58600</v>
      </c>
      <c r="T56" s="198">
        <v>44050</v>
      </c>
      <c r="U56" s="198">
        <v>44084</v>
      </c>
      <c r="V56" s="198">
        <v>44150</v>
      </c>
      <c r="W56" s="105">
        <v>1</v>
      </c>
      <c r="X56" s="116" t="s">
        <v>445</v>
      </c>
      <c r="Y56" s="116">
        <v>75</v>
      </c>
      <c r="Z56" s="132">
        <v>0</v>
      </c>
      <c r="AA56" s="106">
        <f t="shared" si="20"/>
        <v>1273.2558139534883</v>
      </c>
      <c r="AB56" s="106">
        <v>0</v>
      </c>
      <c r="AC56" s="106">
        <f>3650/172000*K56</f>
        <v>1273.2558139534883</v>
      </c>
      <c r="AD56" s="106">
        <f t="shared" si="21"/>
        <v>0</v>
      </c>
      <c r="AE56" s="106">
        <v>0</v>
      </c>
      <c r="AF56" s="106">
        <v>0</v>
      </c>
      <c r="AG56" s="90">
        <f t="shared" si="14"/>
        <v>0</v>
      </c>
      <c r="AH56" s="128" t="s">
        <v>630</v>
      </c>
      <c r="AI56" s="44"/>
      <c r="AJ56" s="44"/>
      <c r="AK56" s="44"/>
      <c r="AL56" s="44"/>
    </row>
    <row r="57" spans="1:38" s="41" customFormat="1" ht="131.25" x14ac:dyDescent="0.25">
      <c r="A57" s="41" t="s">
        <v>449</v>
      </c>
      <c r="B57" s="135" t="s">
        <v>452</v>
      </c>
      <c r="C57" s="2"/>
      <c r="D57" s="2"/>
      <c r="E57" s="38">
        <v>34</v>
      </c>
      <c r="F57" s="57" t="s">
        <v>397</v>
      </c>
      <c r="G57" s="57" t="s">
        <v>355</v>
      </c>
      <c r="H57" s="42">
        <v>1</v>
      </c>
      <c r="I57" s="106">
        <f t="shared" si="19"/>
        <v>32000</v>
      </c>
      <c r="J57" s="106">
        <v>0</v>
      </c>
      <c r="K57" s="106">
        <v>32000</v>
      </c>
      <c r="L57" s="80">
        <v>900</v>
      </c>
      <c r="M57" s="200">
        <v>43873</v>
      </c>
      <c r="N57" s="200" t="s">
        <v>839</v>
      </c>
      <c r="O57" s="199">
        <v>43992</v>
      </c>
      <c r="P57" s="80">
        <f>L57*0.4*0.3</f>
        <v>108</v>
      </c>
      <c r="Q57" s="198">
        <v>43998</v>
      </c>
      <c r="R57" s="198">
        <v>44043</v>
      </c>
      <c r="S57" s="106">
        <f t="shared" si="13"/>
        <v>30992</v>
      </c>
      <c r="T57" s="198">
        <v>44050</v>
      </c>
      <c r="U57" s="198">
        <v>44084</v>
      </c>
      <c r="V57" s="198">
        <v>44150</v>
      </c>
      <c r="W57" s="105">
        <v>1</v>
      </c>
      <c r="X57" s="116" t="s">
        <v>444</v>
      </c>
      <c r="Y57" s="116">
        <v>40</v>
      </c>
      <c r="Z57" s="132">
        <v>0</v>
      </c>
      <c r="AA57" s="106">
        <f t="shared" si="20"/>
        <v>679.06976744186045</v>
      </c>
      <c r="AB57" s="106">
        <v>0</v>
      </c>
      <c r="AC57" s="185">
        <f t="shared" ref="AC57" si="22">3650/172000*K57</f>
        <v>679.06976744186045</v>
      </c>
      <c r="AD57" s="106">
        <f t="shared" si="21"/>
        <v>0</v>
      </c>
      <c r="AE57" s="106">
        <v>0</v>
      </c>
      <c r="AF57" s="106">
        <v>0</v>
      </c>
      <c r="AG57" s="90">
        <f t="shared" si="14"/>
        <v>0</v>
      </c>
      <c r="AH57" s="128" t="s">
        <v>630</v>
      </c>
      <c r="AI57" s="44"/>
      <c r="AJ57" s="44"/>
      <c r="AK57" s="44"/>
      <c r="AL57" s="44"/>
    </row>
    <row r="58" spans="1:38" s="41" customFormat="1" ht="93.75" x14ac:dyDescent="0.25">
      <c r="A58" s="41" t="s">
        <v>449</v>
      </c>
      <c r="B58" s="135" t="s">
        <v>452</v>
      </c>
      <c r="C58" s="2"/>
      <c r="D58" s="2"/>
      <c r="E58" s="38">
        <v>35</v>
      </c>
      <c r="F58" s="13" t="s">
        <v>174</v>
      </c>
      <c r="G58" s="13" t="s">
        <v>355</v>
      </c>
      <c r="H58" s="8">
        <v>1</v>
      </c>
      <c r="I58" s="106">
        <f t="shared" ref="I58:I64" si="23">J58+K58</f>
        <v>20000</v>
      </c>
      <c r="J58" s="106">
        <v>0</v>
      </c>
      <c r="K58" s="106">
        <v>20000</v>
      </c>
      <c r="L58" s="80">
        <v>3065.75</v>
      </c>
      <c r="M58" s="202" t="s">
        <v>821</v>
      </c>
      <c r="N58" s="121">
        <v>44025</v>
      </c>
      <c r="O58" s="121">
        <v>44046</v>
      </c>
      <c r="P58" s="80">
        <v>573.72</v>
      </c>
      <c r="Q58" s="121">
        <v>44061</v>
      </c>
      <c r="R58" s="121">
        <v>44092</v>
      </c>
      <c r="S58" s="106">
        <f t="shared" ref="S58:S74" si="24">I58-L58-P58</f>
        <v>16360.53</v>
      </c>
      <c r="T58" s="121">
        <v>44116</v>
      </c>
      <c r="U58" s="198">
        <v>44095</v>
      </c>
      <c r="V58" s="198">
        <v>44377</v>
      </c>
      <c r="W58" s="103">
        <v>0</v>
      </c>
      <c r="X58" s="100">
        <v>0</v>
      </c>
      <c r="Y58" s="100"/>
      <c r="Z58" s="132">
        <v>0</v>
      </c>
      <c r="AA58" s="106">
        <f t="shared" si="20"/>
        <v>0</v>
      </c>
      <c r="AB58" s="106">
        <v>0</v>
      </c>
      <c r="AC58" s="185">
        <v>0</v>
      </c>
      <c r="AD58" s="106">
        <f t="shared" si="21"/>
        <v>0</v>
      </c>
      <c r="AE58" s="106">
        <v>0</v>
      </c>
      <c r="AF58" s="106">
        <v>0</v>
      </c>
      <c r="AG58" s="90">
        <f t="shared" si="14"/>
        <v>0</v>
      </c>
      <c r="AH58" s="128" t="s">
        <v>631</v>
      </c>
      <c r="AI58" s="44"/>
      <c r="AJ58" s="44"/>
      <c r="AK58" s="44"/>
      <c r="AL58" s="44"/>
    </row>
    <row r="59" spans="1:38" ht="150" x14ac:dyDescent="0.25">
      <c r="A59" s="41" t="s">
        <v>449</v>
      </c>
      <c r="B59" s="135" t="s">
        <v>452</v>
      </c>
      <c r="E59" s="38">
        <v>36</v>
      </c>
      <c r="F59" s="13" t="s">
        <v>171</v>
      </c>
      <c r="G59" s="13" t="s">
        <v>355</v>
      </c>
      <c r="H59" s="8">
        <v>1</v>
      </c>
      <c r="I59" s="106">
        <f t="shared" si="23"/>
        <v>57800</v>
      </c>
      <c r="J59" s="106">
        <v>0</v>
      </c>
      <c r="K59" s="106">
        <v>57800</v>
      </c>
      <c r="L59" s="80">
        <v>4800</v>
      </c>
      <c r="M59" s="200">
        <v>43871</v>
      </c>
      <c r="N59" s="200" t="s">
        <v>840</v>
      </c>
      <c r="O59" s="199">
        <v>44022</v>
      </c>
      <c r="P59" s="80">
        <f>L59*0.4*0.3</f>
        <v>576</v>
      </c>
      <c r="Q59" s="198">
        <v>44029</v>
      </c>
      <c r="R59" s="198">
        <v>44089</v>
      </c>
      <c r="S59" s="106">
        <f t="shared" si="24"/>
        <v>52424</v>
      </c>
      <c r="T59" s="198">
        <v>44097</v>
      </c>
      <c r="U59" s="198">
        <v>44123</v>
      </c>
      <c r="V59" s="198">
        <v>44377</v>
      </c>
      <c r="W59" s="103">
        <v>0</v>
      </c>
      <c r="X59" s="100">
        <v>0</v>
      </c>
      <c r="Y59" s="100"/>
      <c r="Z59" s="129">
        <v>0</v>
      </c>
      <c r="AA59" s="106">
        <f t="shared" si="20"/>
        <v>0</v>
      </c>
      <c r="AB59" s="106">
        <v>0</v>
      </c>
      <c r="AC59" s="106">
        <v>0</v>
      </c>
      <c r="AD59" s="106">
        <f t="shared" si="21"/>
        <v>0</v>
      </c>
      <c r="AE59" s="106">
        <v>0</v>
      </c>
      <c r="AF59" s="106">
        <v>0</v>
      </c>
      <c r="AG59" s="90">
        <f t="shared" si="14"/>
        <v>0</v>
      </c>
      <c r="AH59" s="16" t="s">
        <v>632</v>
      </c>
    </row>
    <row r="60" spans="1:38" ht="131.25" x14ac:dyDescent="0.25">
      <c r="A60" s="15" t="s">
        <v>449</v>
      </c>
      <c r="B60" s="15"/>
      <c r="E60" s="38">
        <v>37</v>
      </c>
      <c r="F60" s="100" t="s">
        <v>545</v>
      </c>
      <c r="G60" s="100" t="s">
        <v>355</v>
      </c>
      <c r="H60" s="8">
        <v>1</v>
      </c>
      <c r="I60" s="106">
        <f t="shared" si="23"/>
        <v>22000</v>
      </c>
      <c r="J60" s="106">
        <v>0</v>
      </c>
      <c r="K60" s="106">
        <v>22000</v>
      </c>
      <c r="L60" s="80">
        <v>0</v>
      </c>
      <c r="M60" s="200" t="s">
        <v>581</v>
      </c>
      <c r="N60" s="200" t="s">
        <v>581</v>
      </c>
      <c r="O60" s="200" t="s">
        <v>581</v>
      </c>
      <c r="P60" s="80">
        <f>L60*0.4*0.3</f>
        <v>0</v>
      </c>
      <c r="Q60" s="200" t="s">
        <v>581</v>
      </c>
      <c r="R60" s="200" t="s">
        <v>581</v>
      </c>
      <c r="S60" s="80">
        <f t="shared" si="24"/>
        <v>22000</v>
      </c>
      <c r="T60" s="199">
        <v>43976</v>
      </c>
      <c r="U60" s="198">
        <v>44001</v>
      </c>
      <c r="V60" s="198">
        <v>44129</v>
      </c>
      <c r="W60" s="103">
        <v>1</v>
      </c>
      <c r="X60" s="100" t="s">
        <v>114</v>
      </c>
      <c r="Y60" s="100">
        <v>120</v>
      </c>
      <c r="Z60" s="129"/>
      <c r="AA60" s="106">
        <f t="shared" si="20"/>
        <v>0</v>
      </c>
      <c r="AB60" s="106">
        <v>0</v>
      </c>
      <c r="AC60" s="106">
        <v>0</v>
      </c>
      <c r="AD60" s="106">
        <f t="shared" si="21"/>
        <v>0</v>
      </c>
      <c r="AE60" s="106">
        <v>0</v>
      </c>
      <c r="AF60" s="106">
        <v>0</v>
      </c>
      <c r="AG60" s="90"/>
      <c r="AH60" s="16" t="s">
        <v>633</v>
      </c>
    </row>
    <row r="61" spans="1:38" ht="93.75" x14ac:dyDescent="0.25">
      <c r="A61" s="41" t="s">
        <v>449</v>
      </c>
      <c r="B61" s="135" t="s">
        <v>452</v>
      </c>
      <c r="E61" s="38">
        <v>38</v>
      </c>
      <c r="F61" s="100" t="s">
        <v>547</v>
      </c>
      <c r="G61" s="100" t="s">
        <v>356</v>
      </c>
      <c r="H61" s="8">
        <v>1</v>
      </c>
      <c r="I61" s="106">
        <f t="shared" si="23"/>
        <v>60000</v>
      </c>
      <c r="J61" s="106">
        <v>0</v>
      </c>
      <c r="K61" s="106">
        <v>60000</v>
      </c>
      <c r="L61" s="163"/>
      <c r="M61" s="202"/>
      <c r="N61" s="202"/>
      <c r="O61" s="202"/>
      <c r="P61" s="163"/>
      <c r="Q61" s="202"/>
      <c r="R61" s="202"/>
      <c r="S61" s="164">
        <f t="shared" si="24"/>
        <v>60000</v>
      </c>
      <c r="T61" s="202"/>
      <c r="U61" s="202"/>
      <c r="V61" s="202"/>
      <c r="W61" s="103">
        <v>0</v>
      </c>
      <c r="X61" s="100"/>
      <c r="Y61" s="100"/>
      <c r="Z61" s="129"/>
      <c r="AA61" s="106">
        <f t="shared" si="20"/>
        <v>0</v>
      </c>
      <c r="AB61" s="106">
        <v>0</v>
      </c>
      <c r="AC61" s="106">
        <v>0</v>
      </c>
      <c r="AD61" s="106">
        <f t="shared" si="21"/>
        <v>0</v>
      </c>
      <c r="AE61" s="106">
        <v>0</v>
      </c>
      <c r="AF61" s="106">
        <v>0</v>
      </c>
      <c r="AG61" s="90"/>
      <c r="AH61" s="16" t="s">
        <v>626</v>
      </c>
    </row>
    <row r="62" spans="1:38" ht="37.5" x14ac:dyDescent="0.25">
      <c r="A62" s="2" t="s">
        <v>449</v>
      </c>
      <c r="E62" s="38">
        <v>39</v>
      </c>
      <c r="F62" s="57" t="s">
        <v>366</v>
      </c>
      <c r="G62" s="13" t="s">
        <v>370</v>
      </c>
      <c r="H62" s="8">
        <v>1</v>
      </c>
      <c r="I62" s="106">
        <f t="shared" si="23"/>
        <v>121848.63</v>
      </c>
      <c r="J62" s="106">
        <v>115756.2</v>
      </c>
      <c r="K62" s="106">
        <v>6092.43</v>
      </c>
      <c r="L62" s="80">
        <v>0</v>
      </c>
      <c r="M62" s="200">
        <v>42750</v>
      </c>
      <c r="N62" s="200">
        <v>42784</v>
      </c>
      <c r="O62" s="200">
        <v>42827</v>
      </c>
      <c r="P62" s="80">
        <v>0</v>
      </c>
      <c r="Q62" s="200">
        <v>42835</v>
      </c>
      <c r="R62" s="200">
        <v>42908</v>
      </c>
      <c r="S62" s="80">
        <f t="shared" si="24"/>
        <v>121848.63</v>
      </c>
      <c r="T62" s="200">
        <v>43174</v>
      </c>
      <c r="U62" s="200">
        <v>43325</v>
      </c>
      <c r="V62" s="199">
        <v>44165</v>
      </c>
      <c r="W62" s="100">
        <v>1</v>
      </c>
      <c r="X62" s="100" t="s">
        <v>367</v>
      </c>
      <c r="Y62" s="100">
        <v>360</v>
      </c>
      <c r="Z62" s="129">
        <v>60.5</v>
      </c>
      <c r="AA62" s="106">
        <f t="shared" si="20"/>
        <v>0</v>
      </c>
      <c r="AB62" s="106">
        <v>0</v>
      </c>
      <c r="AC62" s="106">
        <v>0</v>
      </c>
      <c r="AD62" s="106">
        <f t="shared" si="21"/>
        <v>0</v>
      </c>
      <c r="AE62" s="106">
        <v>0</v>
      </c>
      <c r="AF62" s="106">
        <v>0</v>
      </c>
      <c r="AG62" s="90">
        <f t="shared" ref="AG62:AG72" si="25">AF62/I62*100</f>
        <v>0</v>
      </c>
      <c r="AH62" s="16"/>
    </row>
    <row r="63" spans="1:38" ht="112.5" x14ac:dyDescent="0.25">
      <c r="A63" s="2" t="s">
        <v>449</v>
      </c>
      <c r="E63" s="38">
        <v>40</v>
      </c>
      <c r="F63" s="57" t="s">
        <v>368</v>
      </c>
      <c r="G63" s="13" t="s">
        <v>370</v>
      </c>
      <c r="H63" s="8">
        <v>1</v>
      </c>
      <c r="I63" s="106">
        <f t="shared" si="23"/>
        <v>551572.72600000002</v>
      </c>
      <c r="J63" s="106">
        <v>523994.09</v>
      </c>
      <c r="K63" s="106">
        <v>27578.635999999999</v>
      </c>
      <c r="L63" s="80">
        <v>0</v>
      </c>
      <c r="M63" s="200">
        <v>43414</v>
      </c>
      <c r="N63" s="200">
        <v>43456</v>
      </c>
      <c r="O63" s="200">
        <v>43565</v>
      </c>
      <c r="P63" s="80">
        <v>0</v>
      </c>
      <c r="Q63" s="200">
        <v>43572</v>
      </c>
      <c r="R63" s="200">
        <v>43638</v>
      </c>
      <c r="S63" s="80">
        <f t="shared" si="24"/>
        <v>551572.72600000002</v>
      </c>
      <c r="T63" s="200">
        <v>43854</v>
      </c>
      <c r="U63" s="200">
        <v>43925</v>
      </c>
      <c r="V63" s="198">
        <v>44165</v>
      </c>
      <c r="W63" s="100">
        <v>1</v>
      </c>
      <c r="X63" s="100" t="s">
        <v>369</v>
      </c>
      <c r="Y63" s="100">
        <v>500</v>
      </c>
      <c r="Z63" s="129">
        <v>0</v>
      </c>
      <c r="AA63" s="106">
        <f t="shared" si="20"/>
        <v>0</v>
      </c>
      <c r="AB63" s="106">
        <v>0</v>
      </c>
      <c r="AC63" s="106">
        <v>0</v>
      </c>
      <c r="AD63" s="106">
        <f t="shared" si="21"/>
        <v>0</v>
      </c>
      <c r="AE63" s="106">
        <v>0</v>
      </c>
      <c r="AF63" s="106">
        <v>0</v>
      </c>
      <c r="AG63" s="90">
        <f t="shared" si="25"/>
        <v>0</v>
      </c>
      <c r="AH63" s="16" t="s">
        <v>634</v>
      </c>
    </row>
    <row r="64" spans="1:38" ht="75" x14ac:dyDescent="0.25">
      <c r="A64" s="2" t="s">
        <v>449</v>
      </c>
      <c r="E64" s="38">
        <v>41</v>
      </c>
      <c r="F64" s="57" t="s">
        <v>442</v>
      </c>
      <c r="G64" s="13" t="s">
        <v>370</v>
      </c>
      <c r="H64" s="8">
        <v>1</v>
      </c>
      <c r="I64" s="106">
        <f t="shared" si="23"/>
        <v>546584.01</v>
      </c>
      <c r="J64" s="106">
        <v>519254.81</v>
      </c>
      <c r="K64" s="106">
        <v>27329.200000000001</v>
      </c>
      <c r="L64" s="80">
        <v>0</v>
      </c>
      <c r="M64" s="200">
        <v>43419</v>
      </c>
      <c r="N64" s="200">
        <v>43459</v>
      </c>
      <c r="O64" s="200">
        <v>43569</v>
      </c>
      <c r="P64" s="80">
        <v>0</v>
      </c>
      <c r="Q64" s="200">
        <v>43575</v>
      </c>
      <c r="R64" s="200">
        <v>43640</v>
      </c>
      <c r="S64" s="80">
        <f t="shared" si="24"/>
        <v>546584.01</v>
      </c>
      <c r="T64" s="200">
        <v>43854</v>
      </c>
      <c r="U64" s="200">
        <v>43924</v>
      </c>
      <c r="V64" s="198">
        <v>44165</v>
      </c>
      <c r="W64" s="100">
        <v>1</v>
      </c>
      <c r="X64" s="100" t="s">
        <v>369</v>
      </c>
      <c r="Y64" s="100">
        <v>500</v>
      </c>
      <c r="Z64" s="129">
        <v>0</v>
      </c>
      <c r="AA64" s="106">
        <f t="shared" si="20"/>
        <v>0</v>
      </c>
      <c r="AB64" s="106">
        <v>0</v>
      </c>
      <c r="AC64" s="106">
        <v>0</v>
      </c>
      <c r="AD64" s="106">
        <f t="shared" si="21"/>
        <v>0</v>
      </c>
      <c r="AE64" s="106">
        <v>0</v>
      </c>
      <c r="AF64" s="106">
        <v>0</v>
      </c>
      <c r="AG64" s="90">
        <f t="shared" si="25"/>
        <v>0</v>
      </c>
      <c r="AH64" s="16" t="s">
        <v>634</v>
      </c>
    </row>
    <row r="65" spans="1:34" ht="75" x14ac:dyDescent="0.25">
      <c r="A65" s="15" t="s">
        <v>449</v>
      </c>
      <c r="B65" s="15"/>
      <c r="E65" s="38">
        <v>42</v>
      </c>
      <c r="F65" s="57" t="s">
        <v>187</v>
      </c>
      <c r="G65" s="13" t="s">
        <v>356</v>
      </c>
      <c r="H65" s="8">
        <v>1</v>
      </c>
      <c r="I65" s="106">
        <f t="shared" ref="I65:I74" si="26">J65+K65</f>
        <v>120984</v>
      </c>
      <c r="J65" s="106">
        <v>0</v>
      </c>
      <c r="K65" s="106">
        <v>120984</v>
      </c>
      <c r="L65" s="80">
        <v>0</v>
      </c>
      <c r="M65" s="200">
        <v>41168</v>
      </c>
      <c r="N65" s="200">
        <v>41200</v>
      </c>
      <c r="O65" s="200">
        <v>41238</v>
      </c>
      <c r="P65" s="80">
        <v>0</v>
      </c>
      <c r="Q65" s="200">
        <v>41255</v>
      </c>
      <c r="R65" s="200">
        <v>41365</v>
      </c>
      <c r="S65" s="106">
        <f t="shared" si="24"/>
        <v>120984</v>
      </c>
      <c r="T65" s="200">
        <v>43890</v>
      </c>
      <c r="U65" s="202" t="s">
        <v>764</v>
      </c>
      <c r="V65" s="198">
        <v>44165</v>
      </c>
      <c r="W65" s="103">
        <v>1</v>
      </c>
      <c r="X65" s="100" t="s">
        <v>744</v>
      </c>
      <c r="Y65" s="100"/>
      <c r="Z65" s="129">
        <v>70</v>
      </c>
      <c r="AA65" s="106">
        <f t="shared" si="20"/>
        <v>20000</v>
      </c>
      <c r="AB65" s="106">
        <v>0</v>
      </c>
      <c r="AC65" s="106">
        <v>20000</v>
      </c>
      <c r="AD65" s="106">
        <f t="shared" si="21"/>
        <v>0</v>
      </c>
      <c r="AE65" s="106">
        <v>0</v>
      </c>
      <c r="AF65" s="106">
        <v>0</v>
      </c>
      <c r="AG65" s="90">
        <f t="shared" si="25"/>
        <v>0</v>
      </c>
      <c r="AH65" s="16" t="s">
        <v>635</v>
      </c>
    </row>
    <row r="66" spans="1:34" ht="56.25" x14ac:dyDescent="0.25">
      <c r="A66" s="15" t="s">
        <v>449</v>
      </c>
      <c r="B66" s="15"/>
      <c r="E66" s="38">
        <v>43</v>
      </c>
      <c r="F66" s="57" t="s">
        <v>188</v>
      </c>
      <c r="G66" s="13" t="s">
        <v>356</v>
      </c>
      <c r="H66" s="8">
        <v>1</v>
      </c>
      <c r="I66" s="106">
        <f t="shared" si="26"/>
        <v>7962.9660000000003</v>
      </c>
      <c r="J66" s="106">
        <v>0</v>
      </c>
      <c r="K66" s="106">
        <v>7962.9660000000003</v>
      </c>
      <c r="L66" s="80">
        <v>0</v>
      </c>
      <c r="M66" s="200">
        <v>41957</v>
      </c>
      <c r="N66" s="200">
        <v>42014</v>
      </c>
      <c r="O66" s="200">
        <v>42081</v>
      </c>
      <c r="P66" s="80">
        <v>0</v>
      </c>
      <c r="Q66" s="200">
        <v>42089</v>
      </c>
      <c r="R66" s="200">
        <v>42306</v>
      </c>
      <c r="S66" s="106">
        <f t="shared" si="24"/>
        <v>7962.9660000000003</v>
      </c>
      <c r="T66" s="200">
        <v>43634</v>
      </c>
      <c r="U66" s="200">
        <v>43697</v>
      </c>
      <c r="V66" s="199">
        <v>44165</v>
      </c>
      <c r="W66" s="103">
        <v>1</v>
      </c>
      <c r="X66" s="100" t="s">
        <v>156</v>
      </c>
      <c r="Y66" s="100">
        <v>250</v>
      </c>
      <c r="Z66" s="129">
        <v>39</v>
      </c>
      <c r="AA66" s="106">
        <f t="shared" si="20"/>
        <v>7962.9660000000003</v>
      </c>
      <c r="AB66" s="106">
        <v>0</v>
      </c>
      <c r="AC66" s="106">
        <v>7962.9660000000003</v>
      </c>
      <c r="AD66" s="106">
        <f t="shared" si="21"/>
        <v>0</v>
      </c>
      <c r="AE66" s="106">
        <v>0</v>
      </c>
      <c r="AF66" s="106">
        <v>0</v>
      </c>
      <c r="AG66" s="90">
        <f t="shared" si="25"/>
        <v>0</v>
      </c>
      <c r="AH66" s="16"/>
    </row>
    <row r="67" spans="1:34" ht="150" x14ac:dyDescent="0.25">
      <c r="A67" s="15" t="s">
        <v>449</v>
      </c>
      <c r="B67" s="15"/>
      <c r="E67" s="38">
        <v>44</v>
      </c>
      <c r="F67" s="57" t="s">
        <v>189</v>
      </c>
      <c r="G67" s="13" t="s">
        <v>356</v>
      </c>
      <c r="H67" s="8">
        <v>1</v>
      </c>
      <c r="I67" s="106">
        <f t="shared" si="26"/>
        <v>41413.64</v>
      </c>
      <c r="J67" s="106">
        <v>0</v>
      </c>
      <c r="K67" s="106">
        <v>41413.64</v>
      </c>
      <c r="L67" s="80">
        <v>0</v>
      </c>
      <c r="M67" s="200">
        <v>43459</v>
      </c>
      <c r="N67" s="200">
        <v>43510</v>
      </c>
      <c r="O67" s="200">
        <v>43556</v>
      </c>
      <c r="P67" s="80">
        <v>0</v>
      </c>
      <c r="Q67" s="200">
        <v>43566</v>
      </c>
      <c r="R67" s="200">
        <v>43640</v>
      </c>
      <c r="S67" s="106">
        <f t="shared" si="24"/>
        <v>41413.64</v>
      </c>
      <c r="T67" s="200">
        <v>43876</v>
      </c>
      <c r="U67" s="202" t="s">
        <v>764</v>
      </c>
      <c r="V67" s="198">
        <v>44165</v>
      </c>
      <c r="W67" s="103">
        <v>1</v>
      </c>
      <c r="X67" s="100" t="s">
        <v>157</v>
      </c>
      <c r="Y67" s="100">
        <v>500</v>
      </c>
      <c r="Z67" s="129">
        <v>11</v>
      </c>
      <c r="AA67" s="106">
        <f t="shared" si="20"/>
        <v>0</v>
      </c>
      <c r="AB67" s="106">
        <v>0</v>
      </c>
      <c r="AC67" s="106">
        <v>0</v>
      </c>
      <c r="AD67" s="106">
        <f t="shared" si="21"/>
        <v>0</v>
      </c>
      <c r="AE67" s="106">
        <v>0</v>
      </c>
      <c r="AF67" s="106">
        <v>0</v>
      </c>
      <c r="AG67" s="90">
        <f t="shared" si="25"/>
        <v>0</v>
      </c>
      <c r="AH67" s="16" t="s">
        <v>636</v>
      </c>
    </row>
    <row r="68" spans="1:34" ht="56.25" x14ac:dyDescent="0.25">
      <c r="A68" s="15" t="s">
        <v>449</v>
      </c>
      <c r="B68" s="15"/>
      <c r="E68" s="38">
        <v>45</v>
      </c>
      <c r="F68" s="57" t="s">
        <v>192</v>
      </c>
      <c r="G68" s="13" t="s">
        <v>356</v>
      </c>
      <c r="H68" s="8">
        <v>1</v>
      </c>
      <c r="I68" s="106">
        <f t="shared" si="26"/>
        <v>150000</v>
      </c>
      <c r="J68" s="106">
        <v>0</v>
      </c>
      <c r="K68" s="106">
        <v>150000</v>
      </c>
      <c r="L68" s="80">
        <v>0</v>
      </c>
      <c r="M68" s="200">
        <v>42911</v>
      </c>
      <c r="N68" s="200">
        <v>42945</v>
      </c>
      <c r="O68" s="200">
        <v>42979</v>
      </c>
      <c r="P68" s="80">
        <v>0</v>
      </c>
      <c r="Q68" s="200">
        <v>42996</v>
      </c>
      <c r="R68" s="200">
        <v>43054</v>
      </c>
      <c r="S68" s="106">
        <f t="shared" si="24"/>
        <v>150000</v>
      </c>
      <c r="T68" s="200">
        <v>43871</v>
      </c>
      <c r="U68" s="200">
        <v>43916</v>
      </c>
      <c r="V68" s="198">
        <v>44377</v>
      </c>
      <c r="W68" s="103">
        <v>0</v>
      </c>
      <c r="X68" s="100">
        <v>0</v>
      </c>
      <c r="Y68" s="100"/>
      <c r="Z68" s="129"/>
      <c r="AA68" s="106">
        <f t="shared" si="20"/>
        <v>0</v>
      </c>
      <c r="AB68" s="106">
        <v>0</v>
      </c>
      <c r="AC68" s="106">
        <v>0</v>
      </c>
      <c r="AD68" s="106">
        <f t="shared" si="21"/>
        <v>0</v>
      </c>
      <c r="AE68" s="106">
        <v>0</v>
      </c>
      <c r="AF68" s="106">
        <v>0</v>
      </c>
      <c r="AG68" s="90">
        <f t="shared" si="25"/>
        <v>0</v>
      </c>
      <c r="AH68" s="99" t="s">
        <v>637</v>
      </c>
    </row>
    <row r="69" spans="1:34" ht="56.25" x14ac:dyDescent="0.25">
      <c r="A69" s="15" t="s">
        <v>449</v>
      </c>
      <c r="B69" s="15"/>
      <c r="E69" s="38">
        <v>46</v>
      </c>
      <c r="F69" s="57" t="s">
        <v>193</v>
      </c>
      <c r="G69" s="13" t="s">
        <v>356</v>
      </c>
      <c r="H69" s="8">
        <v>1</v>
      </c>
      <c r="I69" s="106">
        <f t="shared" si="26"/>
        <v>12605.92</v>
      </c>
      <c r="J69" s="106">
        <v>0</v>
      </c>
      <c r="K69" s="106">
        <v>12605.92</v>
      </c>
      <c r="L69" s="80">
        <v>0</v>
      </c>
      <c r="M69" s="200">
        <v>41145</v>
      </c>
      <c r="N69" s="200">
        <v>41190</v>
      </c>
      <c r="O69" s="200">
        <v>41268</v>
      </c>
      <c r="P69" s="80">
        <v>0</v>
      </c>
      <c r="Q69" s="200">
        <v>41272</v>
      </c>
      <c r="R69" s="200">
        <v>41422</v>
      </c>
      <c r="S69" s="106">
        <f t="shared" si="24"/>
        <v>12605.92</v>
      </c>
      <c r="T69" s="200">
        <v>43711</v>
      </c>
      <c r="U69" s="200">
        <v>43768</v>
      </c>
      <c r="V69" s="199">
        <v>44165</v>
      </c>
      <c r="W69" s="103">
        <v>1</v>
      </c>
      <c r="X69" s="100" t="s">
        <v>115</v>
      </c>
      <c r="Y69" s="100">
        <v>177</v>
      </c>
      <c r="Z69" s="129">
        <v>15</v>
      </c>
      <c r="AA69" s="106">
        <f t="shared" si="20"/>
        <v>12605.92</v>
      </c>
      <c r="AB69" s="106">
        <v>0</v>
      </c>
      <c r="AC69" s="106">
        <v>12605.92</v>
      </c>
      <c r="AD69" s="106">
        <f t="shared" si="21"/>
        <v>0</v>
      </c>
      <c r="AE69" s="106">
        <v>0</v>
      </c>
      <c r="AF69" s="106">
        <v>0</v>
      </c>
      <c r="AG69" s="90">
        <f t="shared" si="25"/>
        <v>0</v>
      </c>
      <c r="AH69" s="99"/>
    </row>
    <row r="70" spans="1:34" ht="75" x14ac:dyDescent="0.25">
      <c r="A70" s="15" t="s">
        <v>449</v>
      </c>
      <c r="B70" s="15"/>
      <c r="E70" s="38">
        <v>47</v>
      </c>
      <c r="F70" s="57" t="s">
        <v>194</v>
      </c>
      <c r="G70" s="13" t="s">
        <v>356</v>
      </c>
      <c r="H70" s="8">
        <v>1</v>
      </c>
      <c r="I70" s="106">
        <f t="shared" si="26"/>
        <v>28011.79</v>
      </c>
      <c r="J70" s="106">
        <v>0</v>
      </c>
      <c r="K70" s="106">
        <v>28011.79</v>
      </c>
      <c r="L70" s="80">
        <v>0</v>
      </c>
      <c r="M70" s="200">
        <v>40891</v>
      </c>
      <c r="N70" s="200">
        <v>40924</v>
      </c>
      <c r="O70" s="200">
        <v>40989</v>
      </c>
      <c r="P70" s="80">
        <v>0</v>
      </c>
      <c r="Q70" s="200">
        <v>41000</v>
      </c>
      <c r="R70" s="200">
        <v>41034</v>
      </c>
      <c r="S70" s="106">
        <f t="shared" si="24"/>
        <v>28011.79</v>
      </c>
      <c r="T70" s="200">
        <v>41202</v>
      </c>
      <c r="U70" s="200">
        <v>41255</v>
      </c>
      <c r="V70" s="199">
        <v>44165</v>
      </c>
      <c r="W70" s="103">
        <v>1</v>
      </c>
      <c r="X70" s="100" t="s">
        <v>158</v>
      </c>
      <c r="Y70" s="100">
        <v>504</v>
      </c>
      <c r="Z70" s="129">
        <v>70</v>
      </c>
      <c r="AA70" s="106">
        <f t="shared" si="20"/>
        <v>15000</v>
      </c>
      <c r="AB70" s="106">
        <v>0</v>
      </c>
      <c r="AC70" s="106">
        <v>15000</v>
      </c>
      <c r="AD70" s="106">
        <f t="shared" si="21"/>
        <v>0</v>
      </c>
      <c r="AE70" s="106">
        <v>0</v>
      </c>
      <c r="AF70" s="106">
        <v>0</v>
      </c>
      <c r="AG70" s="90">
        <f t="shared" si="25"/>
        <v>0</v>
      </c>
      <c r="AH70" s="99"/>
    </row>
    <row r="71" spans="1:34" ht="56.25" x14ac:dyDescent="0.25">
      <c r="A71" s="15" t="s">
        <v>449</v>
      </c>
      <c r="B71" s="15"/>
      <c r="E71" s="38">
        <v>48</v>
      </c>
      <c r="F71" s="57" t="s">
        <v>195</v>
      </c>
      <c r="G71" s="13" t="s">
        <v>356</v>
      </c>
      <c r="H71" s="8">
        <v>1</v>
      </c>
      <c r="I71" s="106">
        <f t="shared" si="26"/>
        <v>59607.5</v>
      </c>
      <c r="J71" s="106">
        <v>0</v>
      </c>
      <c r="K71" s="106">
        <v>59607.5</v>
      </c>
      <c r="L71" s="80">
        <v>0</v>
      </c>
      <c r="M71" s="200">
        <v>40067</v>
      </c>
      <c r="N71" s="200">
        <v>40100</v>
      </c>
      <c r="O71" s="200">
        <v>40167</v>
      </c>
      <c r="P71" s="80">
        <v>0</v>
      </c>
      <c r="Q71" s="200">
        <v>39823</v>
      </c>
      <c r="R71" s="200">
        <v>39882</v>
      </c>
      <c r="S71" s="106">
        <f t="shared" si="24"/>
        <v>59607.5</v>
      </c>
      <c r="T71" s="200">
        <v>43631</v>
      </c>
      <c r="U71" s="200">
        <v>43669</v>
      </c>
      <c r="V71" s="199">
        <v>44165</v>
      </c>
      <c r="W71" s="103">
        <v>1</v>
      </c>
      <c r="X71" s="100" t="s">
        <v>159</v>
      </c>
      <c r="Y71" s="100">
        <v>700</v>
      </c>
      <c r="Z71" s="129">
        <v>50</v>
      </c>
      <c r="AA71" s="106">
        <f t="shared" si="20"/>
        <v>20000</v>
      </c>
      <c r="AB71" s="106">
        <v>0</v>
      </c>
      <c r="AC71" s="106">
        <v>20000</v>
      </c>
      <c r="AD71" s="106">
        <f t="shared" si="21"/>
        <v>0</v>
      </c>
      <c r="AE71" s="106">
        <v>0</v>
      </c>
      <c r="AF71" s="106">
        <v>0</v>
      </c>
      <c r="AG71" s="90">
        <f t="shared" si="25"/>
        <v>0</v>
      </c>
      <c r="AH71" s="16"/>
    </row>
    <row r="72" spans="1:34" ht="131.25" x14ac:dyDescent="0.25">
      <c r="A72" s="15" t="s">
        <v>449</v>
      </c>
      <c r="B72" s="15"/>
      <c r="E72" s="38">
        <v>49</v>
      </c>
      <c r="F72" s="57" t="s">
        <v>196</v>
      </c>
      <c r="G72" s="13" t="s">
        <v>356</v>
      </c>
      <c r="H72" s="8">
        <v>1</v>
      </c>
      <c r="I72" s="106">
        <f t="shared" si="26"/>
        <v>150000</v>
      </c>
      <c r="J72" s="106">
        <v>0</v>
      </c>
      <c r="K72" s="106">
        <v>150000</v>
      </c>
      <c r="L72" s="80">
        <v>0</v>
      </c>
      <c r="M72" s="200">
        <v>42887</v>
      </c>
      <c r="N72" s="200">
        <v>42916</v>
      </c>
      <c r="O72" s="200">
        <v>42948</v>
      </c>
      <c r="P72" s="80">
        <v>0</v>
      </c>
      <c r="Q72" s="200">
        <v>42955</v>
      </c>
      <c r="R72" s="200">
        <v>42976</v>
      </c>
      <c r="S72" s="106">
        <f t="shared" si="24"/>
        <v>150000</v>
      </c>
      <c r="T72" s="200">
        <v>43906</v>
      </c>
      <c r="U72" s="202" t="s">
        <v>764</v>
      </c>
      <c r="V72" s="198">
        <v>44742</v>
      </c>
      <c r="W72" s="103">
        <v>0</v>
      </c>
      <c r="X72" s="100">
        <v>0</v>
      </c>
      <c r="Y72" s="100"/>
      <c r="Z72" s="129">
        <v>0</v>
      </c>
      <c r="AA72" s="106">
        <f t="shared" si="20"/>
        <v>0</v>
      </c>
      <c r="AB72" s="106">
        <v>0</v>
      </c>
      <c r="AC72" s="106">
        <v>0</v>
      </c>
      <c r="AD72" s="106">
        <f t="shared" si="21"/>
        <v>0</v>
      </c>
      <c r="AE72" s="106">
        <v>0</v>
      </c>
      <c r="AF72" s="106">
        <v>0</v>
      </c>
      <c r="AG72" s="90">
        <f t="shared" si="25"/>
        <v>0</v>
      </c>
      <c r="AH72" s="16" t="s">
        <v>638</v>
      </c>
    </row>
    <row r="73" spans="1:34" ht="93.75" x14ac:dyDescent="0.25">
      <c r="A73" s="41" t="s">
        <v>449</v>
      </c>
      <c r="B73" s="135" t="s">
        <v>452</v>
      </c>
      <c r="E73" s="38">
        <v>50</v>
      </c>
      <c r="F73" s="100" t="s">
        <v>548</v>
      </c>
      <c r="G73" s="100" t="s">
        <v>355</v>
      </c>
      <c r="H73" s="8">
        <v>1</v>
      </c>
      <c r="I73" s="106">
        <f t="shared" si="26"/>
        <v>24000</v>
      </c>
      <c r="J73" s="106">
        <v>0</v>
      </c>
      <c r="K73" s="106">
        <v>24000</v>
      </c>
      <c r="L73" s="163">
        <v>0</v>
      </c>
      <c r="M73" s="202"/>
      <c r="N73" s="202"/>
      <c r="O73" s="202"/>
      <c r="P73" s="163"/>
      <c r="Q73" s="202"/>
      <c r="R73" s="202"/>
      <c r="S73" s="106">
        <f t="shared" si="24"/>
        <v>24000</v>
      </c>
      <c r="T73" s="202"/>
      <c r="U73" s="202"/>
      <c r="V73" s="202"/>
      <c r="W73" s="103">
        <v>0</v>
      </c>
      <c r="X73" s="100">
        <v>0</v>
      </c>
      <c r="Y73" s="100"/>
      <c r="Z73" s="129"/>
      <c r="AA73" s="106">
        <f t="shared" si="20"/>
        <v>0</v>
      </c>
      <c r="AB73" s="106">
        <v>0</v>
      </c>
      <c r="AC73" s="106">
        <v>0</v>
      </c>
      <c r="AD73" s="106">
        <f t="shared" si="21"/>
        <v>0</v>
      </c>
      <c r="AE73" s="106">
        <v>0</v>
      </c>
      <c r="AF73" s="106">
        <v>0</v>
      </c>
      <c r="AG73" s="90"/>
      <c r="AH73" s="16" t="s">
        <v>626</v>
      </c>
    </row>
    <row r="74" spans="1:34" ht="93.75" x14ac:dyDescent="0.25">
      <c r="A74" s="41" t="s">
        <v>449</v>
      </c>
      <c r="B74" s="135" t="s">
        <v>452</v>
      </c>
      <c r="E74" s="38">
        <v>51</v>
      </c>
      <c r="F74" s="100" t="s">
        <v>549</v>
      </c>
      <c r="G74" s="100" t="s">
        <v>355</v>
      </c>
      <c r="H74" s="8">
        <v>1</v>
      </c>
      <c r="I74" s="106">
        <f t="shared" si="26"/>
        <v>8000</v>
      </c>
      <c r="J74" s="106"/>
      <c r="K74" s="106">
        <v>8000</v>
      </c>
      <c r="L74" s="163">
        <v>0</v>
      </c>
      <c r="M74" s="202"/>
      <c r="N74" s="202"/>
      <c r="O74" s="202"/>
      <c r="P74" s="163"/>
      <c r="Q74" s="202"/>
      <c r="R74" s="202"/>
      <c r="S74" s="106">
        <f t="shared" si="24"/>
        <v>8000</v>
      </c>
      <c r="T74" s="202"/>
      <c r="U74" s="202"/>
      <c r="V74" s="202"/>
      <c r="W74" s="103">
        <v>0</v>
      </c>
      <c r="X74" s="100">
        <v>0</v>
      </c>
      <c r="Y74" s="100"/>
      <c r="Z74" s="129"/>
      <c r="AA74" s="106">
        <f t="shared" si="20"/>
        <v>0</v>
      </c>
      <c r="AB74" s="106">
        <v>0</v>
      </c>
      <c r="AC74" s="106">
        <v>0</v>
      </c>
      <c r="AD74" s="106">
        <f t="shared" si="21"/>
        <v>0</v>
      </c>
      <c r="AE74" s="106">
        <v>0</v>
      </c>
      <c r="AF74" s="106">
        <v>0</v>
      </c>
      <c r="AG74" s="90"/>
      <c r="AH74" s="16" t="s">
        <v>626</v>
      </c>
    </row>
    <row r="75" spans="1:34" s="20" customFormat="1" ht="78" x14ac:dyDescent="0.25">
      <c r="E75" s="114"/>
      <c r="F75" s="55" t="s">
        <v>361</v>
      </c>
      <c r="G75" s="55"/>
      <c r="H75" s="21">
        <f>SUM(H76:H95)</f>
        <v>20</v>
      </c>
      <c r="I75" s="56">
        <f>SUM(I76:I95)</f>
        <v>163561.90999999997</v>
      </c>
      <c r="J75" s="115">
        <f t="shared" ref="J75:L75" si="27">SUM(J76:J95)</f>
        <v>0</v>
      </c>
      <c r="K75" s="115">
        <f t="shared" si="27"/>
        <v>163561.90999999997</v>
      </c>
      <c r="L75" s="115">
        <f t="shared" si="27"/>
        <v>152969.81849999999</v>
      </c>
      <c r="M75" s="190"/>
      <c r="N75" s="190"/>
      <c r="O75" s="190"/>
      <c r="P75" s="115">
        <f t="shared" ref="P75" si="28">SUM(P76:P95)</f>
        <v>10592.091499999997</v>
      </c>
      <c r="Q75" s="190"/>
      <c r="R75" s="190"/>
      <c r="S75" s="115">
        <f t="shared" ref="S75" si="29">SUM(S76:S95)</f>
        <v>0</v>
      </c>
      <c r="T75" s="190"/>
      <c r="U75" s="190"/>
      <c r="V75" s="190"/>
      <c r="W75" s="115">
        <f t="shared" ref="W75" si="30">SUM(W76:W95)</f>
        <v>0</v>
      </c>
      <c r="X75" s="115"/>
      <c r="Y75" s="115"/>
      <c r="Z75" s="131"/>
      <c r="AA75" s="115">
        <f>SUM(AA76:AA95)</f>
        <v>67597.76999999999</v>
      </c>
      <c r="AB75" s="115">
        <f t="shared" ref="AB75:AC75" si="31">SUM(AB76:AB95)</f>
        <v>0</v>
      </c>
      <c r="AC75" s="115">
        <f t="shared" si="31"/>
        <v>67597.76999999999</v>
      </c>
      <c r="AD75" s="115">
        <f>SUM(AD76:AD95)</f>
        <v>523.35599999999999</v>
      </c>
      <c r="AE75" s="115">
        <f t="shared" ref="AE75:AF75" si="32">SUM(AE76:AE95)</f>
        <v>0</v>
      </c>
      <c r="AF75" s="115">
        <f t="shared" si="32"/>
        <v>523.35599999999999</v>
      </c>
      <c r="AG75" s="88">
        <f t="shared" ref="AG75:AG96" si="33">AF75/I75*100</f>
        <v>0.31997425317422623</v>
      </c>
      <c r="AH75" s="78"/>
    </row>
    <row r="76" spans="1:34" ht="409.5" x14ac:dyDescent="0.25">
      <c r="A76" s="41" t="s">
        <v>450</v>
      </c>
      <c r="E76" s="38">
        <v>52</v>
      </c>
      <c r="F76" s="57" t="s">
        <v>173</v>
      </c>
      <c r="G76" s="13" t="s">
        <v>355</v>
      </c>
      <c r="H76" s="8">
        <v>1</v>
      </c>
      <c r="I76" s="106">
        <f>J76+K76</f>
        <v>2730</v>
      </c>
      <c r="J76" s="106">
        <v>0</v>
      </c>
      <c r="K76" s="106">
        <v>2730</v>
      </c>
      <c r="L76" s="80">
        <v>2730</v>
      </c>
      <c r="M76" s="200">
        <v>43895</v>
      </c>
      <c r="N76" s="202">
        <v>43936</v>
      </c>
      <c r="O76" s="198">
        <v>43997</v>
      </c>
      <c r="P76" s="80">
        <v>0</v>
      </c>
      <c r="Q76" s="198">
        <v>43999</v>
      </c>
      <c r="R76" s="198">
        <v>44032</v>
      </c>
      <c r="S76" s="106">
        <f t="shared" ref="S76:S95" si="34">I76-L76-P76</f>
        <v>0</v>
      </c>
      <c r="T76" s="179">
        <v>0</v>
      </c>
      <c r="U76" s="179">
        <v>0</v>
      </c>
      <c r="V76" s="179">
        <v>0</v>
      </c>
      <c r="W76" s="103">
        <v>0</v>
      </c>
      <c r="X76" s="100">
        <v>0</v>
      </c>
      <c r="Y76" s="100"/>
      <c r="Z76" s="129">
        <v>0</v>
      </c>
      <c r="AA76" s="106">
        <f>AB76+AC76</f>
        <v>0</v>
      </c>
      <c r="AB76" s="106">
        <v>0</v>
      </c>
      <c r="AC76" s="106">
        <v>0</v>
      </c>
      <c r="AD76" s="106">
        <f>AE76+AF76</f>
        <v>0</v>
      </c>
      <c r="AE76" s="106">
        <v>0</v>
      </c>
      <c r="AF76" s="106">
        <v>0</v>
      </c>
      <c r="AG76" s="90">
        <f t="shared" si="33"/>
        <v>0</v>
      </c>
      <c r="AH76" s="99" t="s">
        <v>639</v>
      </c>
    </row>
    <row r="77" spans="1:34" ht="93.75" x14ac:dyDescent="0.25">
      <c r="A77" s="41" t="s">
        <v>450</v>
      </c>
      <c r="E77" s="38">
        <v>53</v>
      </c>
      <c r="F77" s="57" t="s">
        <v>184</v>
      </c>
      <c r="G77" s="13" t="s">
        <v>355</v>
      </c>
      <c r="H77" s="8">
        <v>1</v>
      </c>
      <c r="I77" s="106">
        <f>J77+K77</f>
        <v>1808.46</v>
      </c>
      <c r="J77" s="106">
        <v>0</v>
      </c>
      <c r="K77" s="106">
        <v>1808.46</v>
      </c>
      <c r="L77" s="80">
        <v>1504.01</v>
      </c>
      <c r="M77" s="200">
        <v>43895</v>
      </c>
      <c r="N77" s="202">
        <v>43936</v>
      </c>
      <c r="O77" s="198">
        <v>43997</v>
      </c>
      <c r="P77" s="80">
        <v>304.45</v>
      </c>
      <c r="Q77" s="198">
        <v>43999</v>
      </c>
      <c r="R77" s="198">
        <v>44032</v>
      </c>
      <c r="S77" s="106">
        <f t="shared" si="34"/>
        <v>0</v>
      </c>
      <c r="T77" s="179">
        <v>0</v>
      </c>
      <c r="U77" s="179">
        <v>0</v>
      </c>
      <c r="V77" s="179">
        <v>0</v>
      </c>
      <c r="W77" s="103">
        <v>0</v>
      </c>
      <c r="X77" s="100">
        <v>0</v>
      </c>
      <c r="Y77" s="100"/>
      <c r="Z77" s="129">
        <v>47</v>
      </c>
      <c r="AA77" s="106">
        <f>AB77+AC77</f>
        <v>2500</v>
      </c>
      <c r="AB77" s="106">
        <v>0</v>
      </c>
      <c r="AC77" s="106">
        <v>2500</v>
      </c>
      <c r="AD77" s="106">
        <f>AE77+AF77</f>
        <v>0</v>
      </c>
      <c r="AE77" s="106">
        <v>0</v>
      </c>
      <c r="AF77" s="106">
        <v>0</v>
      </c>
      <c r="AG77" s="90">
        <f t="shared" si="33"/>
        <v>0</v>
      </c>
      <c r="AH77" s="99"/>
    </row>
    <row r="78" spans="1:34" ht="112.5" x14ac:dyDescent="0.25">
      <c r="A78" s="41" t="s">
        <v>450</v>
      </c>
      <c r="E78" s="38">
        <v>54</v>
      </c>
      <c r="F78" s="13" t="s">
        <v>16</v>
      </c>
      <c r="G78" s="13" t="s">
        <v>355</v>
      </c>
      <c r="H78" s="8">
        <v>1</v>
      </c>
      <c r="I78" s="106">
        <f t="shared" ref="I78:I92" si="35">J78+K78</f>
        <v>11501.189999999999</v>
      </c>
      <c r="J78" s="106">
        <v>0</v>
      </c>
      <c r="K78" s="106">
        <v>11501.189999999999</v>
      </c>
      <c r="L78" s="106">
        <v>10696.106699999998</v>
      </c>
      <c r="M78" s="200">
        <v>43798</v>
      </c>
      <c r="N78" s="200">
        <v>43826</v>
      </c>
      <c r="O78" s="202" t="s">
        <v>766</v>
      </c>
      <c r="P78" s="80">
        <v>805.08330000000024</v>
      </c>
      <c r="Q78" s="121">
        <v>44011</v>
      </c>
      <c r="R78" s="121">
        <v>44071</v>
      </c>
      <c r="S78" s="107">
        <f t="shared" si="34"/>
        <v>0</v>
      </c>
      <c r="T78" s="179">
        <v>0</v>
      </c>
      <c r="U78" s="179">
        <v>0</v>
      </c>
      <c r="V78" s="179">
        <v>0</v>
      </c>
      <c r="W78" s="103">
        <v>0</v>
      </c>
      <c r="X78" s="100">
        <v>0</v>
      </c>
      <c r="Y78" s="100"/>
      <c r="Z78" s="129">
        <v>0</v>
      </c>
      <c r="AA78" s="106">
        <f t="shared" ref="AA78:AA95" si="36">AB78+AC78</f>
        <v>8417.2099999999991</v>
      </c>
      <c r="AB78" s="106">
        <v>0</v>
      </c>
      <c r="AC78" s="162">
        <v>8417.2099999999991</v>
      </c>
      <c r="AD78" s="106">
        <f t="shared" ref="AD78:AD95" si="37">AE78+AF78</f>
        <v>0</v>
      </c>
      <c r="AE78" s="106">
        <v>0</v>
      </c>
      <c r="AF78" s="106">
        <v>0</v>
      </c>
      <c r="AG78" s="90">
        <f t="shared" si="33"/>
        <v>0</v>
      </c>
      <c r="AH78" s="99" t="s">
        <v>640</v>
      </c>
    </row>
    <row r="79" spans="1:34" ht="112.5" x14ac:dyDescent="0.25">
      <c r="A79" s="41" t="s">
        <v>450</v>
      </c>
      <c r="E79" s="38">
        <v>55</v>
      </c>
      <c r="F79" s="13" t="s">
        <v>17</v>
      </c>
      <c r="G79" s="13" t="s">
        <v>355</v>
      </c>
      <c r="H79" s="8">
        <v>1</v>
      </c>
      <c r="I79" s="106">
        <f t="shared" si="35"/>
        <v>10071.61</v>
      </c>
      <c r="J79" s="106">
        <v>0</v>
      </c>
      <c r="K79" s="106">
        <v>10071.61</v>
      </c>
      <c r="L79" s="106">
        <v>9366.5973000000013</v>
      </c>
      <c r="M79" s="200">
        <v>43798</v>
      </c>
      <c r="N79" s="200">
        <v>43840</v>
      </c>
      <c r="O79" s="202" t="s">
        <v>767</v>
      </c>
      <c r="P79" s="80">
        <v>705.01269999999931</v>
      </c>
      <c r="Q79" s="121">
        <v>44029</v>
      </c>
      <c r="R79" s="198">
        <v>44088</v>
      </c>
      <c r="S79" s="107">
        <f t="shared" si="34"/>
        <v>0</v>
      </c>
      <c r="T79" s="179">
        <v>0</v>
      </c>
      <c r="U79" s="179">
        <v>0</v>
      </c>
      <c r="V79" s="179">
        <v>0</v>
      </c>
      <c r="W79" s="103">
        <v>0</v>
      </c>
      <c r="X79" s="100">
        <v>0</v>
      </c>
      <c r="Y79" s="100"/>
      <c r="Z79" s="129">
        <v>0</v>
      </c>
      <c r="AA79" s="106">
        <f t="shared" si="36"/>
        <v>0</v>
      </c>
      <c r="AB79" s="106">
        <v>0</v>
      </c>
      <c r="AC79" s="106">
        <v>0</v>
      </c>
      <c r="AD79" s="106">
        <f t="shared" si="37"/>
        <v>0</v>
      </c>
      <c r="AE79" s="106">
        <v>0</v>
      </c>
      <c r="AF79" s="106">
        <v>0</v>
      </c>
      <c r="AG79" s="90">
        <f t="shared" si="33"/>
        <v>0</v>
      </c>
      <c r="AH79" s="99" t="s">
        <v>641</v>
      </c>
    </row>
    <row r="80" spans="1:34" ht="131.25" x14ac:dyDescent="0.25">
      <c r="A80" s="41" t="s">
        <v>450</v>
      </c>
      <c r="E80" s="38">
        <v>56</v>
      </c>
      <c r="F80" s="13" t="s">
        <v>18</v>
      </c>
      <c r="G80" s="13" t="s">
        <v>355</v>
      </c>
      <c r="H80" s="8">
        <v>1</v>
      </c>
      <c r="I80" s="106">
        <f t="shared" si="35"/>
        <v>7251.5599999999995</v>
      </c>
      <c r="J80" s="106">
        <v>0</v>
      </c>
      <c r="K80" s="106">
        <v>7251.5599999999995</v>
      </c>
      <c r="L80" s="106">
        <v>6743.9507999999996</v>
      </c>
      <c r="M80" s="200">
        <v>43805</v>
      </c>
      <c r="N80" s="200">
        <v>43824</v>
      </c>
      <c r="O80" s="202" t="s">
        <v>768</v>
      </c>
      <c r="P80" s="80">
        <v>507.60919999999987</v>
      </c>
      <c r="Q80" s="121">
        <v>43987</v>
      </c>
      <c r="R80" s="198">
        <v>44047</v>
      </c>
      <c r="S80" s="107">
        <f t="shared" si="34"/>
        <v>0</v>
      </c>
      <c r="T80" s="179">
        <v>0</v>
      </c>
      <c r="U80" s="179">
        <v>0</v>
      </c>
      <c r="V80" s="179">
        <v>0</v>
      </c>
      <c r="W80" s="103">
        <v>0</v>
      </c>
      <c r="X80" s="100">
        <v>0</v>
      </c>
      <c r="Y80" s="100"/>
      <c r="Z80" s="129">
        <v>0</v>
      </c>
      <c r="AA80" s="106">
        <f t="shared" si="36"/>
        <v>5309.23</v>
      </c>
      <c r="AB80" s="106">
        <v>0</v>
      </c>
      <c r="AC80" s="162">
        <v>5309.23</v>
      </c>
      <c r="AD80" s="106">
        <f t="shared" si="37"/>
        <v>0</v>
      </c>
      <c r="AE80" s="106">
        <v>0</v>
      </c>
      <c r="AF80" s="106">
        <v>0</v>
      </c>
      <c r="AG80" s="90">
        <f t="shared" si="33"/>
        <v>0</v>
      </c>
      <c r="AH80" s="99" t="s">
        <v>642</v>
      </c>
    </row>
    <row r="81" spans="1:34" ht="112.5" x14ac:dyDescent="0.25">
      <c r="A81" s="41" t="s">
        <v>450</v>
      </c>
      <c r="E81" s="38">
        <v>57</v>
      </c>
      <c r="F81" s="13" t="s">
        <v>19</v>
      </c>
      <c r="G81" s="13" t="s">
        <v>355</v>
      </c>
      <c r="H81" s="8">
        <v>1</v>
      </c>
      <c r="I81" s="106">
        <f t="shared" si="35"/>
        <v>4852.26</v>
      </c>
      <c r="J81" s="106">
        <v>0</v>
      </c>
      <c r="K81" s="106">
        <v>4852.26</v>
      </c>
      <c r="L81" s="106">
        <v>4512.6018000000004</v>
      </c>
      <c r="M81" s="200">
        <v>43805</v>
      </c>
      <c r="N81" s="200">
        <v>43824</v>
      </c>
      <c r="O81" s="202" t="s">
        <v>768</v>
      </c>
      <c r="P81" s="80">
        <v>339.65819999999985</v>
      </c>
      <c r="Q81" s="121">
        <v>43987</v>
      </c>
      <c r="R81" s="198">
        <v>44047</v>
      </c>
      <c r="S81" s="107">
        <f t="shared" si="34"/>
        <v>0</v>
      </c>
      <c r="T81" s="179">
        <v>0</v>
      </c>
      <c r="U81" s="179">
        <v>0</v>
      </c>
      <c r="V81" s="179">
        <v>0</v>
      </c>
      <c r="W81" s="103">
        <v>0</v>
      </c>
      <c r="X81" s="100">
        <v>0</v>
      </c>
      <c r="Y81" s="100"/>
      <c r="Z81" s="129">
        <v>0</v>
      </c>
      <c r="AA81" s="106">
        <f t="shared" si="36"/>
        <v>3560.51</v>
      </c>
      <c r="AB81" s="106">
        <v>0</v>
      </c>
      <c r="AC81" s="185">
        <v>3560.51</v>
      </c>
      <c r="AD81" s="106">
        <f t="shared" si="37"/>
        <v>0</v>
      </c>
      <c r="AE81" s="106">
        <v>0</v>
      </c>
      <c r="AF81" s="106">
        <v>0</v>
      </c>
      <c r="AG81" s="90">
        <f t="shared" si="33"/>
        <v>0</v>
      </c>
      <c r="AH81" s="99" t="s">
        <v>643</v>
      </c>
    </row>
    <row r="82" spans="1:34" ht="131.25" x14ac:dyDescent="0.25">
      <c r="A82" s="41" t="s">
        <v>450</v>
      </c>
      <c r="E82" s="38">
        <v>58</v>
      </c>
      <c r="F82" s="13" t="s">
        <v>20</v>
      </c>
      <c r="G82" s="13" t="s">
        <v>355</v>
      </c>
      <c r="H82" s="8">
        <v>1</v>
      </c>
      <c r="I82" s="106">
        <f t="shared" si="35"/>
        <v>4008.6299999999997</v>
      </c>
      <c r="J82" s="106">
        <v>0</v>
      </c>
      <c r="K82" s="106">
        <v>4008.6299999999997</v>
      </c>
      <c r="L82" s="106">
        <v>3728.0259000000001</v>
      </c>
      <c r="M82" s="200">
        <v>43798</v>
      </c>
      <c r="N82" s="200">
        <v>43824</v>
      </c>
      <c r="O82" s="202" t="s">
        <v>768</v>
      </c>
      <c r="P82" s="80">
        <v>280.60409999999956</v>
      </c>
      <c r="Q82" s="121">
        <v>43987</v>
      </c>
      <c r="R82" s="198">
        <v>44047</v>
      </c>
      <c r="S82" s="107">
        <f t="shared" si="34"/>
        <v>0</v>
      </c>
      <c r="T82" s="179">
        <v>0</v>
      </c>
      <c r="U82" s="179">
        <v>0</v>
      </c>
      <c r="V82" s="179">
        <v>0</v>
      </c>
      <c r="W82" s="103">
        <v>0</v>
      </c>
      <c r="X82" s="100">
        <v>0</v>
      </c>
      <c r="Y82" s="100"/>
      <c r="Z82" s="129">
        <v>0</v>
      </c>
      <c r="AA82" s="106">
        <f t="shared" si="36"/>
        <v>3723.49</v>
      </c>
      <c r="AB82" s="106">
        <v>0</v>
      </c>
      <c r="AC82" s="185">
        <v>3723.49</v>
      </c>
      <c r="AD82" s="106">
        <f t="shared" si="37"/>
        <v>0</v>
      </c>
      <c r="AE82" s="106">
        <v>0</v>
      </c>
      <c r="AF82" s="106">
        <v>0</v>
      </c>
      <c r="AG82" s="90">
        <f t="shared" si="33"/>
        <v>0</v>
      </c>
      <c r="AH82" s="99" t="s">
        <v>644</v>
      </c>
    </row>
    <row r="83" spans="1:34" ht="112.5" x14ac:dyDescent="0.25">
      <c r="A83" s="41" t="s">
        <v>450</v>
      </c>
      <c r="E83" s="38">
        <v>59</v>
      </c>
      <c r="F83" s="13" t="s">
        <v>21</v>
      </c>
      <c r="G83" s="13" t="s">
        <v>355</v>
      </c>
      <c r="H83" s="8">
        <v>1</v>
      </c>
      <c r="I83" s="106">
        <f t="shared" si="35"/>
        <v>11501.189999999999</v>
      </c>
      <c r="J83" s="106">
        <v>0</v>
      </c>
      <c r="K83" s="106">
        <v>11501.189999999999</v>
      </c>
      <c r="L83" s="106">
        <v>10696.106699999998</v>
      </c>
      <c r="M83" s="200">
        <v>43798</v>
      </c>
      <c r="N83" s="200">
        <v>43828</v>
      </c>
      <c r="O83" s="202" t="s">
        <v>769</v>
      </c>
      <c r="P83" s="80">
        <v>805.08330000000024</v>
      </c>
      <c r="Q83" s="121">
        <v>44046</v>
      </c>
      <c r="R83" s="198">
        <v>44105</v>
      </c>
      <c r="S83" s="107">
        <f t="shared" si="34"/>
        <v>0</v>
      </c>
      <c r="T83" s="179">
        <v>0</v>
      </c>
      <c r="U83" s="179">
        <v>0</v>
      </c>
      <c r="V83" s="179">
        <v>0</v>
      </c>
      <c r="W83" s="103">
        <v>0</v>
      </c>
      <c r="X83" s="100">
        <v>0</v>
      </c>
      <c r="Y83" s="100"/>
      <c r="Z83" s="129">
        <v>0</v>
      </c>
      <c r="AA83" s="106">
        <f t="shared" si="36"/>
        <v>0</v>
      </c>
      <c r="AB83" s="106">
        <v>0</v>
      </c>
      <c r="AC83" s="106">
        <v>0</v>
      </c>
      <c r="AD83" s="106">
        <f t="shared" si="37"/>
        <v>0</v>
      </c>
      <c r="AE83" s="106">
        <v>0</v>
      </c>
      <c r="AF83" s="106">
        <v>0</v>
      </c>
      <c r="AG83" s="90">
        <f t="shared" si="33"/>
        <v>0</v>
      </c>
      <c r="AH83" s="99" t="s">
        <v>645</v>
      </c>
    </row>
    <row r="84" spans="1:34" ht="112.5" x14ac:dyDescent="0.25">
      <c r="A84" s="41" t="s">
        <v>450</v>
      </c>
      <c r="E84" s="38">
        <v>60</v>
      </c>
      <c r="F84" s="13" t="s">
        <v>22</v>
      </c>
      <c r="G84" s="13" t="s">
        <v>355</v>
      </c>
      <c r="H84" s="8">
        <v>1</v>
      </c>
      <c r="I84" s="106">
        <f t="shared" si="35"/>
        <v>4872.26</v>
      </c>
      <c r="J84" s="106">
        <v>0</v>
      </c>
      <c r="K84" s="106">
        <v>4872.26</v>
      </c>
      <c r="L84" s="106">
        <v>4531.2018000000007</v>
      </c>
      <c r="M84" s="200">
        <v>43805</v>
      </c>
      <c r="N84" s="200">
        <v>43840</v>
      </c>
      <c r="O84" s="202" t="s">
        <v>769</v>
      </c>
      <c r="P84" s="80">
        <v>341.05819999999949</v>
      </c>
      <c r="Q84" s="121">
        <v>44046</v>
      </c>
      <c r="R84" s="198">
        <v>44105</v>
      </c>
      <c r="S84" s="107">
        <f t="shared" si="34"/>
        <v>0</v>
      </c>
      <c r="T84" s="179">
        <v>0</v>
      </c>
      <c r="U84" s="179">
        <v>0</v>
      </c>
      <c r="V84" s="179">
        <v>0</v>
      </c>
      <c r="W84" s="103">
        <v>0</v>
      </c>
      <c r="X84" s="100">
        <v>0</v>
      </c>
      <c r="Y84" s="100"/>
      <c r="Z84" s="129">
        <v>0</v>
      </c>
      <c r="AA84" s="106">
        <f t="shared" si="36"/>
        <v>3580.51</v>
      </c>
      <c r="AB84" s="106">
        <v>0</v>
      </c>
      <c r="AC84" s="106">
        <v>3580.51</v>
      </c>
      <c r="AD84" s="106">
        <f t="shared" si="37"/>
        <v>0</v>
      </c>
      <c r="AE84" s="106">
        <v>0</v>
      </c>
      <c r="AF84" s="106">
        <v>0</v>
      </c>
      <c r="AG84" s="90">
        <f t="shared" si="33"/>
        <v>0</v>
      </c>
      <c r="AH84" s="99" t="s">
        <v>646</v>
      </c>
    </row>
    <row r="85" spans="1:34" ht="131.25" x14ac:dyDescent="0.25">
      <c r="A85" s="41" t="s">
        <v>450</v>
      </c>
      <c r="E85" s="38">
        <v>61</v>
      </c>
      <c r="F85" s="13" t="s">
        <v>23</v>
      </c>
      <c r="G85" s="13" t="s">
        <v>355</v>
      </c>
      <c r="H85" s="8">
        <v>1</v>
      </c>
      <c r="I85" s="106">
        <f t="shared" si="35"/>
        <v>10654.02</v>
      </c>
      <c r="J85" s="106">
        <v>0</v>
      </c>
      <c r="K85" s="106">
        <v>10654.02</v>
      </c>
      <c r="L85" s="106">
        <v>9908.2386000000006</v>
      </c>
      <c r="M85" s="200">
        <v>43805</v>
      </c>
      <c r="N85" s="200">
        <v>43840</v>
      </c>
      <c r="O85" s="202" t="s">
        <v>768</v>
      </c>
      <c r="P85" s="80">
        <v>745.78139999999985</v>
      </c>
      <c r="Q85" s="121">
        <v>43987</v>
      </c>
      <c r="R85" s="198">
        <v>44047</v>
      </c>
      <c r="S85" s="107">
        <f t="shared" si="34"/>
        <v>0</v>
      </c>
      <c r="T85" s="179">
        <v>0</v>
      </c>
      <c r="U85" s="179">
        <v>0</v>
      </c>
      <c r="V85" s="179">
        <v>0</v>
      </c>
      <c r="W85" s="103">
        <v>0</v>
      </c>
      <c r="X85" s="100">
        <v>0</v>
      </c>
      <c r="Y85" s="100"/>
      <c r="Z85" s="129">
        <v>0</v>
      </c>
      <c r="AA85" s="106">
        <f t="shared" si="36"/>
        <v>0</v>
      </c>
      <c r="AB85" s="106">
        <v>0</v>
      </c>
      <c r="AC85" s="106">
        <v>0</v>
      </c>
      <c r="AD85" s="106">
        <f t="shared" si="37"/>
        <v>0</v>
      </c>
      <c r="AE85" s="106">
        <v>0</v>
      </c>
      <c r="AF85" s="106">
        <v>0</v>
      </c>
      <c r="AG85" s="90">
        <f t="shared" si="33"/>
        <v>0</v>
      </c>
      <c r="AH85" s="99" t="s">
        <v>647</v>
      </c>
    </row>
    <row r="86" spans="1:34" ht="131.25" x14ac:dyDescent="0.25">
      <c r="A86" s="41" t="s">
        <v>450</v>
      </c>
      <c r="E86" s="38">
        <v>62</v>
      </c>
      <c r="F86" s="13" t="s">
        <v>24</v>
      </c>
      <c r="G86" s="13" t="s">
        <v>355</v>
      </c>
      <c r="H86" s="8">
        <v>1</v>
      </c>
      <c r="I86" s="106">
        <f t="shared" si="35"/>
        <v>5822.7000000000007</v>
      </c>
      <c r="J86" s="106">
        <v>0</v>
      </c>
      <c r="K86" s="106">
        <v>5822.7000000000007</v>
      </c>
      <c r="L86" s="106">
        <v>5415.1110000000008</v>
      </c>
      <c r="M86" s="200">
        <v>43798</v>
      </c>
      <c r="N86" s="200">
        <v>43822</v>
      </c>
      <c r="O86" s="202" t="s">
        <v>770</v>
      </c>
      <c r="P86" s="80">
        <v>407.58899999999994</v>
      </c>
      <c r="Q86" s="121">
        <v>44078</v>
      </c>
      <c r="R86" s="198">
        <v>44138</v>
      </c>
      <c r="S86" s="107">
        <f t="shared" si="34"/>
        <v>0</v>
      </c>
      <c r="T86" s="179">
        <v>0</v>
      </c>
      <c r="U86" s="179">
        <v>0</v>
      </c>
      <c r="V86" s="179">
        <v>0</v>
      </c>
      <c r="W86" s="103">
        <v>0</v>
      </c>
      <c r="X86" s="100">
        <v>0</v>
      </c>
      <c r="Y86" s="100"/>
      <c r="Z86" s="129">
        <v>0</v>
      </c>
      <c r="AA86" s="106">
        <f t="shared" si="36"/>
        <v>4385.8</v>
      </c>
      <c r="AB86" s="106">
        <v>0</v>
      </c>
      <c r="AC86" s="106">
        <v>4385.8</v>
      </c>
      <c r="AD86" s="106">
        <f t="shared" si="37"/>
        <v>0</v>
      </c>
      <c r="AE86" s="106">
        <v>0</v>
      </c>
      <c r="AF86" s="106">
        <v>0</v>
      </c>
      <c r="AG86" s="90">
        <f t="shared" si="33"/>
        <v>0</v>
      </c>
      <c r="AH86" s="99" t="s">
        <v>648</v>
      </c>
    </row>
    <row r="87" spans="1:34" ht="131.25" x14ac:dyDescent="0.25">
      <c r="A87" s="41" t="s">
        <v>450</v>
      </c>
      <c r="E87" s="38">
        <v>63</v>
      </c>
      <c r="F87" s="13" t="s">
        <v>25</v>
      </c>
      <c r="G87" s="13" t="s">
        <v>355</v>
      </c>
      <c r="H87" s="8">
        <v>1</v>
      </c>
      <c r="I87" s="106">
        <f t="shared" si="35"/>
        <v>4852.26</v>
      </c>
      <c r="J87" s="106">
        <v>0</v>
      </c>
      <c r="K87" s="106">
        <v>4852.26</v>
      </c>
      <c r="L87" s="106">
        <v>4512.6018000000004</v>
      </c>
      <c r="M87" s="200">
        <v>43805</v>
      </c>
      <c r="N87" s="200">
        <v>43824</v>
      </c>
      <c r="O87" s="202" t="s">
        <v>771</v>
      </c>
      <c r="P87" s="80">
        <v>339.65819999999985</v>
      </c>
      <c r="Q87" s="121">
        <v>44049</v>
      </c>
      <c r="R87" s="198">
        <v>44109</v>
      </c>
      <c r="S87" s="107">
        <f t="shared" si="34"/>
        <v>0</v>
      </c>
      <c r="T87" s="179">
        <v>0</v>
      </c>
      <c r="U87" s="179">
        <v>0</v>
      </c>
      <c r="V87" s="179">
        <v>0</v>
      </c>
      <c r="W87" s="103">
        <v>0</v>
      </c>
      <c r="X87" s="100">
        <v>0</v>
      </c>
      <c r="Y87" s="100"/>
      <c r="Z87" s="129">
        <v>0</v>
      </c>
      <c r="AA87" s="106">
        <f t="shared" si="36"/>
        <v>3560.51</v>
      </c>
      <c r="AB87" s="106">
        <v>0</v>
      </c>
      <c r="AC87" s="106">
        <v>3560.51</v>
      </c>
      <c r="AD87" s="106">
        <f t="shared" si="37"/>
        <v>0</v>
      </c>
      <c r="AE87" s="106">
        <v>0</v>
      </c>
      <c r="AF87" s="106">
        <v>0</v>
      </c>
      <c r="AG87" s="90">
        <f t="shared" si="33"/>
        <v>0</v>
      </c>
      <c r="AH87" s="99" t="s">
        <v>649</v>
      </c>
    </row>
    <row r="88" spans="1:34" ht="131.25" x14ac:dyDescent="0.25">
      <c r="A88" s="41" t="s">
        <v>450</v>
      </c>
      <c r="E88" s="38">
        <v>64</v>
      </c>
      <c r="F88" s="13" t="s">
        <v>26</v>
      </c>
      <c r="G88" s="13" t="s">
        <v>355</v>
      </c>
      <c r="H88" s="8">
        <v>1</v>
      </c>
      <c r="I88" s="106">
        <f t="shared" si="35"/>
        <v>4852.26</v>
      </c>
      <c r="J88" s="106">
        <v>0</v>
      </c>
      <c r="K88" s="106">
        <v>4852.26</v>
      </c>
      <c r="L88" s="106">
        <v>4512.6018000000004</v>
      </c>
      <c r="M88" s="200">
        <v>43805</v>
      </c>
      <c r="N88" s="200">
        <v>43824</v>
      </c>
      <c r="O88" s="202" t="s">
        <v>772</v>
      </c>
      <c r="P88" s="80">
        <v>339.65819999999985</v>
      </c>
      <c r="Q88" s="121">
        <v>44018</v>
      </c>
      <c r="R88" s="198">
        <v>44078</v>
      </c>
      <c r="S88" s="107">
        <f t="shared" si="34"/>
        <v>0</v>
      </c>
      <c r="T88" s="179">
        <v>0</v>
      </c>
      <c r="U88" s="179">
        <v>0</v>
      </c>
      <c r="V88" s="179">
        <v>0</v>
      </c>
      <c r="W88" s="103">
        <v>0</v>
      </c>
      <c r="X88" s="100">
        <v>0</v>
      </c>
      <c r="Y88" s="100"/>
      <c r="Z88" s="129">
        <v>0</v>
      </c>
      <c r="AA88" s="106">
        <f t="shared" si="36"/>
        <v>3560.51</v>
      </c>
      <c r="AB88" s="106">
        <v>0</v>
      </c>
      <c r="AC88" s="106">
        <v>3560.51</v>
      </c>
      <c r="AD88" s="106">
        <f t="shared" si="37"/>
        <v>0</v>
      </c>
      <c r="AE88" s="106">
        <v>0</v>
      </c>
      <c r="AF88" s="106">
        <v>0</v>
      </c>
      <c r="AG88" s="90">
        <f t="shared" si="33"/>
        <v>0</v>
      </c>
      <c r="AH88" s="99" t="s">
        <v>650</v>
      </c>
    </row>
    <row r="89" spans="1:34" ht="112.5" x14ac:dyDescent="0.25">
      <c r="A89" s="41" t="s">
        <v>450</v>
      </c>
      <c r="E89" s="38">
        <v>65</v>
      </c>
      <c r="F89" s="13" t="s">
        <v>27</v>
      </c>
      <c r="G89" s="13" t="s">
        <v>355</v>
      </c>
      <c r="H89" s="8">
        <v>1</v>
      </c>
      <c r="I89" s="106">
        <f t="shared" si="35"/>
        <v>10654.02</v>
      </c>
      <c r="J89" s="106">
        <v>0</v>
      </c>
      <c r="K89" s="106">
        <v>10654.02</v>
      </c>
      <c r="L89" s="106">
        <v>9908.2386000000006</v>
      </c>
      <c r="M89" s="200">
        <v>43805</v>
      </c>
      <c r="N89" s="200">
        <v>43840</v>
      </c>
      <c r="O89" s="202" t="s">
        <v>773</v>
      </c>
      <c r="P89" s="80">
        <v>745.78139999999985</v>
      </c>
      <c r="Q89" s="121">
        <v>44015</v>
      </c>
      <c r="R89" s="198">
        <v>44075</v>
      </c>
      <c r="S89" s="107">
        <f t="shared" si="34"/>
        <v>0</v>
      </c>
      <c r="T89" s="179">
        <v>0</v>
      </c>
      <c r="U89" s="179">
        <v>0</v>
      </c>
      <c r="V89" s="179">
        <v>0</v>
      </c>
      <c r="W89" s="103">
        <v>0</v>
      </c>
      <c r="X89" s="100">
        <v>0</v>
      </c>
      <c r="Y89" s="100"/>
      <c r="Z89" s="129">
        <v>0</v>
      </c>
      <c r="AA89" s="106">
        <f t="shared" si="36"/>
        <v>1000</v>
      </c>
      <c r="AB89" s="106">
        <v>0</v>
      </c>
      <c r="AC89" s="106">
        <v>1000</v>
      </c>
      <c r="AD89" s="106">
        <f t="shared" si="37"/>
        <v>0</v>
      </c>
      <c r="AE89" s="106">
        <v>0</v>
      </c>
      <c r="AF89" s="106">
        <v>0</v>
      </c>
      <c r="AG89" s="90">
        <f t="shared" si="33"/>
        <v>0</v>
      </c>
      <c r="AH89" s="99" t="s">
        <v>651</v>
      </c>
    </row>
    <row r="90" spans="1:34" ht="112.5" x14ac:dyDescent="0.25">
      <c r="A90" s="41" t="s">
        <v>450</v>
      </c>
      <c r="E90" s="38">
        <v>66</v>
      </c>
      <c r="F90" s="13" t="s">
        <v>28</v>
      </c>
      <c r="G90" s="13" t="s">
        <v>355</v>
      </c>
      <c r="H90" s="8">
        <v>1</v>
      </c>
      <c r="I90" s="106">
        <f t="shared" si="35"/>
        <v>16409.03</v>
      </c>
      <c r="J90" s="106">
        <v>0</v>
      </c>
      <c r="K90" s="106">
        <v>16409.03</v>
      </c>
      <c r="L90" s="106">
        <v>15260.3979</v>
      </c>
      <c r="M90" s="200">
        <v>43805</v>
      </c>
      <c r="N90" s="200">
        <v>43840</v>
      </c>
      <c r="O90" s="202" t="s">
        <v>768</v>
      </c>
      <c r="P90" s="80">
        <v>1148.6321</v>
      </c>
      <c r="Q90" s="121">
        <v>43987</v>
      </c>
      <c r="R90" s="198">
        <v>44047</v>
      </c>
      <c r="S90" s="107">
        <f t="shared" si="34"/>
        <v>0</v>
      </c>
      <c r="T90" s="179">
        <v>0</v>
      </c>
      <c r="U90" s="179">
        <v>0</v>
      </c>
      <c r="V90" s="179">
        <v>0</v>
      </c>
      <c r="W90" s="103">
        <v>0</v>
      </c>
      <c r="X90" s="100">
        <v>0</v>
      </c>
      <c r="Y90" s="100"/>
      <c r="Z90" s="129">
        <v>0</v>
      </c>
      <c r="AA90" s="106">
        <f t="shared" si="36"/>
        <v>3000</v>
      </c>
      <c r="AB90" s="106">
        <v>0</v>
      </c>
      <c r="AC90" s="106">
        <v>3000</v>
      </c>
      <c r="AD90" s="106">
        <f t="shared" si="37"/>
        <v>0</v>
      </c>
      <c r="AE90" s="106">
        <v>0</v>
      </c>
      <c r="AF90" s="106">
        <v>0</v>
      </c>
      <c r="AG90" s="90">
        <f t="shared" si="33"/>
        <v>0</v>
      </c>
      <c r="AH90" s="99" t="s">
        <v>643</v>
      </c>
    </row>
    <row r="91" spans="1:34" ht="243.75" x14ac:dyDescent="0.25">
      <c r="A91" s="41" t="s">
        <v>450</v>
      </c>
      <c r="E91" s="38">
        <v>67</v>
      </c>
      <c r="F91" s="13" t="s">
        <v>186</v>
      </c>
      <c r="G91" s="13" t="s">
        <v>355</v>
      </c>
      <c r="H91" s="8">
        <v>1</v>
      </c>
      <c r="I91" s="106">
        <f t="shared" si="35"/>
        <v>11720.460000000001</v>
      </c>
      <c r="J91" s="106">
        <v>0</v>
      </c>
      <c r="K91" s="106">
        <v>11720.460000000001</v>
      </c>
      <c r="L91" s="106">
        <v>10900.027800000002</v>
      </c>
      <c r="M91" s="200">
        <v>43798</v>
      </c>
      <c r="N91" s="200">
        <v>43824</v>
      </c>
      <c r="O91" s="202" t="s">
        <v>822</v>
      </c>
      <c r="P91" s="80">
        <v>820.43219999999928</v>
      </c>
      <c r="Q91" s="202">
        <v>43935</v>
      </c>
      <c r="R91" s="198">
        <v>44024</v>
      </c>
      <c r="S91" s="107">
        <f t="shared" si="34"/>
        <v>0</v>
      </c>
      <c r="T91" s="179">
        <v>0</v>
      </c>
      <c r="U91" s="179">
        <v>0</v>
      </c>
      <c r="V91" s="179">
        <v>0</v>
      </c>
      <c r="W91" s="103">
        <v>0</v>
      </c>
      <c r="X91" s="100">
        <v>0</v>
      </c>
      <c r="Y91" s="100"/>
      <c r="Z91" s="129">
        <v>0</v>
      </c>
      <c r="AA91" s="106">
        <f t="shared" si="36"/>
        <v>0</v>
      </c>
      <c r="AB91" s="106">
        <v>0</v>
      </c>
      <c r="AC91" s="106">
        <v>0</v>
      </c>
      <c r="AD91" s="106">
        <f t="shared" si="37"/>
        <v>0</v>
      </c>
      <c r="AE91" s="106">
        <v>0</v>
      </c>
      <c r="AF91" s="106">
        <v>0</v>
      </c>
      <c r="AG91" s="90">
        <f t="shared" si="33"/>
        <v>0</v>
      </c>
      <c r="AH91" s="99" t="s">
        <v>652</v>
      </c>
    </row>
    <row r="92" spans="1:34" ht="93.75" x14ac:dyDescent="0.25">
      <c r="A92" s="41" t="s">
        <v>450</v>
      </c>
      <c r="B92" s="2" t="s">
        <v>451</v>
      </c>
      <c r="E92" s="38">
        <v>68</v>
      </c>
      <c r="F92" s="13" t="s">
        <v>178</v>
      </c>
      <c r="G92" s="13" t="s">
        <v>355</v>
      </c>
      <c r="H92" s="8">
        <v>1</v>
      </c>
      <c r="I92" s="106">
        <f t="shared" si="35"/>
        <v>10000</v>
      </c>
      <c r="J92" s="106">
        <v>0</v>
      </c>
      <c r="K92" s="106">
        <v>10000</v>
      </c>
      <c r="L92" s="106">
        <v>9244</v>
      </c>
      <c r="M92" s="200">
        <v>43895</v>
      </c>
      <c r="N92" s="202">
        <v>43936</v>
      </c>
      <c r="O92" s="121">
        <v>43997</v>
      </c>
      <c r="P92" s="80">
        <v>756</v>
      </c>
      <c r="Q92" s="198">
        <v>43999</v>
      </c>
      <c r="R92" s="198">
        <v>44032</v>
      </c>
      <c r="S92" s="107">
        <f t="shared" si="34"/>
        <v>0</v>
      </c>
      <c r="T92" s="179">
        <v>0</v>
      </c>
      <c r="U92" s="179">
        <v>0</v>
      </c>
      <c r="V92" s="179">
        <v>0</v>
      </c>
      <c r="W92" s="103">
        <v>0</v>
      </c>
      <c r="X92" s="100">
        <v>0</v>
      </c>
      <c r="Y92" s="100"/>
      <c r="Z92" s="129">
        <v>0</v>
      </c>
      <c r="AA92" s="106">
        <f t="shared" si="36"/>
        <v>10000</v>
      </c>
      <c r="AB92" s="106">
        <v>0</v>
      </c>
      <c r="AC92" s="106">
        <v>10000</v>
      </c>
      <c r="AD92" s="106">
        <f t="shared" si="37"/>
        <v>0</v>
      </c>
      <c r="AE92" s="106">
        <v>0</v>
      </c>
      <c r="AF92" s="106">
        <v>0</v>
      </c>
      <c r="AG92" s="90">
        <f t="shared" si="33"/>
        <v>0</v>
      </c>
      <c r="AH92" s="99" t="s">
        <v>519</v>
      </c>
    </row>
    <row r="93" spans="1:34" ht="93.75" x14ac:dyDescent="0.25">
      <c r="A93" s="41" t="s">
        <v>450</v>
      </c>
      <c r="B93" s="2" t="s">
        <v>451</v>
      </c>
      <c r="E93" s="38">
        <v>69</v>
      </c>
      <c r="F93" s="13" t="s">
        <v>180</v>
      </c>
      <c r="G93" s="13" t="s">
        <v>355</v>
      </c>
      <c r="H93" s="8">
        <v>1</v>
      </c>
      <c r="I93" s="106">
        <f t="shared" ref="I93:I95" si="38">J93+K93</f>
        <v>10000</v>
      </c>
      <c r="J93" s="106">
        <v>0</v>
      </c>
      <c r="K93" s="106">
        <v>10000</v>
      </c>
      <c r="L93" s="106">
        <v>8800</v>
      </c>
      <c r="M93" s="200">
        <v>43803</v>
      </c>
      <c r="N93" s="200">
        <v>43828</v>
      </c>
      <c r="O93" s="202" t="s">
        <v>774</v>
      </c>
      <c r="P93" s="80">
        <v>1200</v>
      </c>
      <c r="Q93" s="121">
        <v>44009</v>
      </c>
      <c r="R93" s="198">
        <v>44070</v>
      </c>
      <c r="S93" s="107">
        <f t="shared" si="34"/>
        <v>0</v>
      </c>
      <c r="T93" s="179">
        <v>0</v>
      </c>
      <c r="U93" s="179">
        <v>0</v>
      </c>
      <c r="V93" s="179">
        <v>0</v>
      </c>
      <c r="W93" s="103">
        <v>0</v>
      </c>
      <c r="X93" s="100">
        <v>0</v>
      </c>
      <c r="Y93" s="100"/>
      <c r="Z93" s="129">
        <v>0</v>
      </c>
      <c r="AA93" s="106">
        <f t="shared" si="36"/>
        <v>10000</v>
      </c>
      <c r="AB93" s="106">
        <v>0</v>
      </c>
      <c r="AC93" s="162">
        <v>10000</v>
      </c>
      <c r="AD93" s="106">
        <f t="shared" si="37"/>
        <v>523.35599999999999</v>
      </c>
      <c r="AE93" s="106">
        <v>0</v>
      </c>
      <c r="AF93" s="106">
        <v>523.35599999999999</v>
      </c>
      <c r="AG93" s="90">
        <f t="shared" si="33"/>
        <v>5.2335599999999998</v>
      </c>
      <c r="AH93" s="99" t="s">
        <v>653</v>
      </c>
    </row>
    <row r="94" spans="1:34" ht="112.5" x14ac:dyDescent="0.25">
      <c r="A94" s="41" t="s">
        <v>450</v>
      </c>
      <c r="B94" s="2" t="s">
        <v>451</v>
      </c>
      <c r="E94" s="38">
        <v>70</v>
      </c>
      <c r="F94" s="13" t="s">
        <v>190</v>
      </c>
      <c r="G94" s="13" t="s">
        <v>356</v>
      </c>
      <c r="H94" s="8">
        <v>1</v>
      </c>
      <c r="I94" s="106">
        <f t="shared" si="38"/>
        <v>10000</v>
      </c>
      <c r="J94" s="106">
        <v>0</v>
      </c>
      <c r="K94" s="106">
        <v>10000</v>
      </c>
      <c r="L94" s="80">
        <v>10000</v>
      </c>
      <c r="M94" s="202" t="s">
        <v>824</v>
      </c>
      <c r="N94" s="202" t="s">
        <v>823</v>
      </c>
      <c r="O94" s="111">
        <v>44044</v>
      </c>
      <c r="P94" s="80">
        <v>0</v>
      </c>
      <c r="Q94" s="198">
        <v>44054</v>
      </c>
      <c r="R94" s="198">
        <v>44088</v>
      </c>
      <c r="S94" s="107">
        <f t="shared" si="34"/>
        <v>0</v>
      </c>
      <c r="T94" s="179">
        <v>0</v>
      </c>
      <c r="U94" s="179">
        <v>0</v>
      </c>
      <c r="V94" s="179">
        <v>0</v>
      </c>
      <c r="W94" s="103">
        <v>0</v>
      </c>
      <c r="X94" s="100">
        <v>0</v>
      </c>
      <c r="Y94" s="100"/>
      <c r="Z94" s="129">
        <v>16</v>
      </c>
      <c r="AA94" s="106">
        <f t="shared" si="36"/>
        <v>5000</v>
      </c>
      <c r="AB94" s="106">
        <v>0</v>
      </c>
      <c r="AC94" s="106">
        <v>5000</v>
      </c>
      <c r="AD94" s="106">
        <f t="shared" si="37"/>
        <v>0</v>
      </c>
      <c r="AE94" s="106">
        <v>0</v>
      </c>
      <c r="AF94" s="106">
        <v>0</v>
      </c>
      <c r="AG94" s="90">
        <f t="shared" si="33"/>
        <v>0</v>
      </c>
      <c r="AH94" s="99" t="s">
        <v>654</v>
      </c>
    </row>
    <row r="95" spans="1:34" ht="93.75" x14ac:dyDescent="0.25">
      <c r="A95" s="41" t="s">
        <v>450</v>
      </c>
      <c r="B95" s="2" t="s">
        <v>451</v>
      </c>
      <c r="E95" s="38">
        <v>71</v>
      </c>
      <c r="F95" s="13" t="s">
        <v>191</v>
      </c>
      <c r="G95" s="13" t="s">
        <v>356</v>
      </c>
      <c r="H95" s="8">
        <v>1</v>
      </c>
      <c r="I95" s="106">
        <f t="shared" si="38"/>
        <v>10000</v>
      </c>
      <c r="J95" s="106">
        <v>0</v>
      </c>
      <c r="K95" s="106">
        <v>10000</v>
      </c>
      <c r="L95" s="80">
        <v>10000</v>
      </c>
      <c r="M95" s="202" t="s">
        <v>825</v>
      </c>
      <c r="N95" s="202" t="s">
        <v>826</v>
      </c>
      <c r="O95" s="111">
        <v>44044</v>
      </c>
      <c r="P95" s="80">
        <v>0</v>
      </c>
      <c r="Q95" s="198">
        <v>44054</v>
      </c>
      <c r="R95" s="198">
        <v>44088</v>
      </c>
      <c r="S95" s="107">
        <f t="shared" si="34"/>
        <v>0</v>
      </c>
      <c r="T95" s="179">
        <v>0</v>
      </c>
      <c r="U95" s="179">
        <v>0</v>
      </c>
      <c r="V95" s="179">
        <v>0</v>
      </c>
      <c r="W95" s="103">
        <v>0</v>
      </c>
      <c r="X95" s="100">
        <v>0</v>
      </c>
      <c r="Y95" s="100"/>
      <c r="Z95" s="129">
        <v>0</v>
      </c>
      <c r="AA95" s="106">
        <f t="shared" si="36"/>
        <v>0</v>
      </c>
      <c r="AB95" s="106">
        <v>0</v>
      </c>
      <c r="AC95" s="106">
        <v>0</v>
      </c>
      <c r="AD95" s="106">
        <f t="shared" si="37"/>
        <v>0</v>
      </c>
      <c r="AE95" s="106">
        <v>0</v>
      </c>
      <c r="AF95" s="106">
        <v>0</v>
      </c>
      <c r="AG95" s="90">
        <f t="shared" si="33"/>
        <v>0</v>
      </c>
      <c r="AH95" s="99" t="s">
        <v>655</v>
      </c>
    </row>
    <row r="96" spans="1:34" s="20" customFormat="1" ht="39" x14ac:dyDescent="0.25">
      <c r="E96" s="55"/>
      <c r="F96" s="55" t="s">
        <v>29</v>
      </c>
      <c r="G96" s="55"/>
      <c r="H96" s="21">
        <f>H98+H171</f>
        <v>79</v>
      </c>
      <c r="I96" s="56">
        <f t="shared" ref="I96:L96" si="39">I98+I171</f>
        <v>8245968.3981100004</v>
      </c>
      <c r="J96" s="115">
        <f t="shared" ref="J96:K96" si="40">J98+J171</f>
        <v>6462400.2642899984</v>
      </c>
      <c r="K96" s="115">
        <f t="shared" si="40"/>
        <v>1783568.1338200003</v>
      </c>
      <c r="L96" s="115">
        <f t="shared" si="39"/>
        <v>93865.261845999994</v>
      </c>
      <c r="M96" s="190"/>
      <c r="N96" s="190"/>
      <c r="O96" s="190"/>
      <c r="P96" s="115">
        <f t="shared" ref="P96" si="41">P98+P171</f>
        <v>5804.288153999998</v>
      </c>
      <c r="Q96" s="190"/>
      <c r="R96" s="190"/>
      <c r="S96" s="115">
        <f t="shared" ref="S96" si="42">S98+S171</f>
        <v>8146298.8481100006</v>
      </c>
      <c r="T96" s="190"/>
      <c r="U96" s="190"/>
      <c r="V96" s="190"/>
      <c r="W96" s="102">
        <f t="shared" ref="W96" si="43">W98+W171</f>
        <v>62</v>
      </c>
      <c r="X96" s="115" t="s">
        <v>746</v>
      </c>
      <c r="Y96" s="115"/>
      <c r="Z96" s="131"/>
      <c r="AA96" s="115">
        <f t="shared" ref="AA96:AC96" si="44">AA98+AA171</f>
        <v>653944.77606000006</v>
      </c>
      <c r="AB96" s="115">
        <f t="shared" si="44"/>
        <v>600000</v>
      </c>
      <c r="AC96" s="115">
        <f t="shared" si="44"/>
        <v>53944.776059999997</v>
      </c>
      <c r="AD96" s="115">
        <f t="shared" ref="AD96:AF96" si="45">AD98+AD171</f>
        <v>119988.03364000001</v>
      </c>
      <c r="AE96" s="115">
        <f t="shared" si="45"/>
        <v>101544.60565654401</v>
      </c>
      <c r="AF96" s="115">
        <f t="shared" si="45"/>
        <v>18443.427983455997</v>
      </c>
      <c r="AG96" s="88">
        <f t="shared" si="33"/>
        <v>0.22366600371259343</v>
      </c>
      <c r="AH96" s="78"/>
    </row>
    <row r="97" spans="1:34" s="19" customFormat="1" x14ac:dyDescent="0.25">
      <c r="E97" s="53"/>
      <c r="F97" s="53" t="s">
        <v>13</v>
      </c>
      <c r="G97" s="53"/>
      <c r="H97" s="22"/>
      <c r="I97" s="66"/>
      <c r="J97" s="122"/>
      <c r="K97" s="122"/>
      <c r="L97" s="112"/>
      <c r="M97" s="112"/>
      <c r="N97" s="112"/>
      <c r="O97" s="112"/>
      <c r="P97" s="112"/>
      <c r="Q97" s="112"/>
      <c r="R97" s="112"/>
      <c r="S97" s="113"/>
      <c r="T97" s="112"/>
      <c r="U97" s="112"/>
      <c r="V97" s="112"/>
      <c r="W97" s="101"/>
      <c r="X97" s="112"/>
      <c r="Y97" s="112"/>
      <c r="Z97" s="130"/>
      <c r="AA97" s="122"/>
      <c r="AB97" s="122"/>
      <c r="AC97" s="122"/>
      <c r="AD97" s="122"/>
      <c r="AE97" s="122"/>
      <c r="AF97" s="122"/>
      <c r="AG97" s="89"/>
      <c r="AH97" s="77"/>
    </row>
    <row r="98" spans="1:34" s="20" customFormat="1" ht="58.5" x14ac:dyDescent="0.25">
      <c r="E98" s="55"/>
      <c r="F98" s="55" t="s">
        <v>362</v>
      </c>
      <c r="G98" s="55"/>
      <c r="H98" s="21">
        <f>SUM(H99:H170)</f>
        <v>68</v>
      </c>
      <c r="I98" s="56">
        <f>SUM(I99:I170)</f>
        <v>8205515.41811</v>
      </c>
      <c r="J98" s="115">
        <f t="shared" ref="J98:L98" si="46">SUM(J99:J170)</f>
        <v>6462400.2642899984</v>
      </c>
      <c r="K98" s="115">
        <f t="shared" si="46"/>
        <v>1743115.1538200004</v>
      </c>
      <c r="L98" s="115">
        <f t="shared" si="46"/>
        <v>57579.802699999993</v>
      </c>
      <c r="M98" s="190"/>
      <c r="N98" s="190"/>
      <c r="O98" s="190"/>
      <c r="P98" s="115">
        <f>SUM(P99:P170)</f>
        <v>1636.7672999999993</v>
      </c>
      <c r="Q98" s="190"/>
      <c r="R98" s="190"/>
      <c r="S98" s="115">
        <f>SUM(S99:S170)</f>
        <v>8146298.8481100006</v>
      </c>
      <c r="T98" s="190"/>
      <c r="U98" s="190"/>
      <c r="V98" s="190"/>
      <c r="W98" s="21">
        <f>SUM(W99:W170)</f>
        <v>62</v>
      </c>
      <c r="X98" s="115"/>
      <c r="Y98" s="115"/>
      <c r="Z98" s="131"/>
      <c r="AA98" s="115">
        <f>SUM(AA99:AA170)</f>
        <v>621096.14606000006</v>
      </c>
      <c r="AB98" s="115">
        <f t="shared" ref="AB98:AC98" si="47">SUM(AB99:AB170)</f>
        <v>600000</v>
      </c>
      <c r="AC98" s="115">
        <f t="shared" si="47"/>
        <v>21096.146059999999</v>
      </c>
      <c r="AD98" s="115">
        <f>SUM(AD99:AD170)</f>
        <v>117487.59564000001</v>
      </c>
      <c r="AE98" s="115">
        <f t="shared" ref="AE98:AF98" si="48">SUM(AE99:AE170)</f>
        <v>101544.60565654401</v>
      </c>
      <c r="AF98" s="115">
        <f t="shared" si="48"/>
        <v>15942.989983455996</v>
      </c>
      <c r="AG98" s="88">
        <f>AF98/I98*100</f>
        <v>0.19429602128671877</v>
      </c>
      <c r="AH98" s="78"/>
    </row>
    <row r="99" spans="1:34" ht="206.25" x14ac:dyDescent="0.25">
      <c r="E99" s="38"/>
      <c r="F99" s="157" t="s">
        <v>550</v>
      </c>
      <c r="G99" s="100"/>
      <c r="H99" s="8"/>
      <c r="I99" s="80" t="s">
        <v>612</v>
      </c>
      <c r="J99" s="80" t="s">
        <v>614</v>
      </c>
      <c r="K99" s="80" t="s">
        <v>613</v>
      </c>
      <c r="L99" s="80"/>
      <c r="M99" s="200"/>
      <c r="N99" s="200"/>
      <c r="O99" s="200"/>
      <c r="P99" s="107"/>
      <c r="Q99" s="200"/>
      <c r="R99" s="200"/>
      <c r="S99" s="118"/>
      <c r="T99" s="201"/>
      <c r="U99" s="200"/>
      <c r="V99" s="199"/>
      <c r="W99" s="103"/>
      <c r="X99" s="100"/>
      <c r="Y99" s="100"/>
      <c r="Z99" s="129"/>
      <c r="AA99" s="106">
        <f>AB99+AC99</f>
        <v>606060.60606000002</v>
      </c>
      <c r="AB99" s="106">
        <v>600000</v>
      </c>
      <c r="AC99" s="106">
        <v>6060.6060600000001</v>
      </c>
      <c r="AD99" s="106">
        <f>AE99+AF99</f>
        <v>0</v>
      </c>
      <c r="AE99" s="106">
        <v>0</v>
      </c>
      <c r="AF99" s="106">
        <v>0</v>
      </c>
      <c r="AG99" s="90"/>
      <c r="AH99" s="99"/>
    </row>
    <row r="100" spans="1:34" ht="37.5" x14ac:dyDescent="0.25">
      <c r="A100" s="184" t="s">
        <v>449</v>
      </c>
      <c r="B100" s="203" t="s">
        <v>452</v>
      </c>
      <c r="E100" s="38"/>
      <c r="F100" s="157" t="s">
        <v>572</v>
      </c>
      <c r="G100" s="100"/>
      <c r="H100" s="8"/>
      <c r="I100" s="80">
        <f>J100+K100</f>
        <v>34261.35</v>
      </c>
      <c r="J100" s="80"/>
      <c r="K100" s="80">
        <v>34261.35</v>
      </c>
      <c r="L100" s="80">
        <v>34261.35</v>
      </c>
      <c r="M100" s="200"/>
      <c r="N100" s="200"/>
      <c r="O100" s="200"/>
      <c r="P100" s="107"/>
      <c r="Q100" s="200"/>
      <c r="R100" s="200"/>
      <c r="S100" s="118"/>
      <c r="T100" s="201"/>
      <c r="U100" s="200"/>
      <c r="V100" s="199"/>
      <c r="W100" s="103"/>
      <c r="X100" s="100"/>
      <c r="Y100" s="100"/>
      <c r="Z100" s="129"/>
      <c r="AA100" s="106">
        <f>AB100+AC100</f>
        <v>0</v>
      </c>
      <c r="AB100" s="106">
        <v>0</v>
      </c>
      <c r="AC100" s="106">
        <v>0</v>
      </c>
      <c r="AD100" s="106">
        <f>AE100+AF100</f>
        <v>0</v>
      </c>
      <c r="AE100" s="106">
        <v>0</v>
      </c>
      <c r="AF100" s="106">
        <v>0</v>
      </c>
      <c r="AG100" s="90"/>
      <c r="AH100" s="99"/>
    </row>
    <row r="101" spans="1:34" ht="75" x14ac:dyDescent="0.25">
      <c r="A101" s="2" t="s">
        <v>449</v>
      </c>
      <c r="D101" s="2" t="s">
        <v>473</v>
      </c>
      <c r="E101" s="73">
        <v>72</v>
      </c>
      <c r="F101" s="73" t="s">
        <v>454</v>
      </c>
      <c r="G101" s="13" t="s">
        <v>355</v>
      </c>
      <c r="H101" s="8">
        <v>1</v>
      </c>
      <c r="I101" s="80">
        <f>J101+K101</f>
        <v>190976.38303</v>
      </c>
      <c r="J101" s="159">
        <v>166072.60973</v>
      </c>
      <c r="K101" s="80">
        <v>24903.773300000001</v>
      </c>
      <c r="L101" s="80">
        <v>0</v>
      </c>
      <c r="M101" s="200">
        <v>43593</v>
      </c>
      <c r="N101" s="200">
        <v>43647</v>
      </c>
      <c r="O101" s="200">
        <v>43697</v>
      </c>
      <c r="P101" s="107">
        <v>0</v>
      </c>
      <c r="Q101" s="200">
        <v>43797</v>
      </c>
      <c r="R101" s="200">
        <v>43826</v>
      </c>
      <c r="S101" s="118">
        <f t="shared" ref="S101:S148" si="49">I101-L101-P101</f>
        <v>190976.38303</v>
      </c>
      <c r="T101" s="201" t="s">
        <v>484</v>
      </c>
      <c r="U101" s="200">
        <v>43822</v>
      </c>
      <c r="V101" s="199">
        <v>44012</v>
      </c>
      <c r="W101" s="103">
        <v>1</v>
      </c>
      <c r="X101" s="100" t="s">
        <v>116</v>
      </c>
      <c r="Y101" s="100">
        <v>60</v>
      </c>
      <c r="Z101" s="129"/>
      <c r="AA101" s="106">
        <f>AB101+AC101</f>
        <v>0</v>
      </c>
      <c r="AB101" s="106">
        <v>0</v>
      </c>
      <c r="AC101" s="106">
        <v>0</v>
      </c>
      <c r="AD101" s="106">
        <f>AE101+AF101</f>
        <v>0</v>
      </c>
      <c r="AE101" s="106">
        <v>0</v>
      </c>
      <c r="AF101" s="106">
        <v>0</v>
      </c>
      <c r="AG101" s="90">
        <f t="shared" ref="AG101:AG138" si="50">AF101/I101*100</f>
        <v>0</v>
      </c>
      <c r="AH101" s="99"/>
    </row>
    <row r="102" spans="1:34" ht="75" x14ac:dyDescent="0.25">
      <c r="A102" s="2" t="s">
        <v>449</v>
      </c>
      <c r="D102" s="2" t="s">
        <v>473</v>
      </c>
      <c r="E102" s="73">
        <v>73</v>
      </c>
      <c r="F102" s="73" t="s">
        <v>302</v>
      </c>
      <c r="G102" s="13" t="s">
        <v>355</v>
      </c>
      <c r="H102" s="8">
        <v>1</v>
      </c>
      <c r="I102" s="80">
        <f t="shared" ref="I102:I137" si="51">J102+K102</f>
        <v>214371.36299999998</v>
      </c>
      <c r="J102" s="160">
        <v>186416.82882</v>
      </c>
      <c r="K102" s="80">
        <v>27954.534179999999</v>
      </c>
      <c r="L102" s="80">
        <v>0</v>
      </c>
      <c r="M102" s="200">
        <v>43614</v>
      </c>
      <c r="N102" s="200">
        <v>43644</v>
      </c>
      <c r="O102" s="200">
        <v>43697</v>
      </c>
      <c r="P102" s="107">
        <v>0</v>
      </c>
      <c r="Q102" s="200">
        <v>43797</v>
      </c>
      <c r="R102" s="200">
        <v>43826</v>
      </c>
      <c r="S102" s="118">
        <f t="shared" si="49"/>
        <v>214371.36299999998</v>
      </c>
      <c r="T102" s="201" t="s">
        <v>484</v>
      </c>
      <c r="U102" s="200">
        <v>43817</v>
      </c>
      <c r="V102" s="199">
        <v>44012</v>
      </c>
      <c r="W102" s="103">
        <v>1</v>
      </c>
      <c r="X102" s="100" t="s">
        <v>116</v>
      </c>
      <c r="Y102" s="100">
        <v>60</v>
      </c>
      <c r="Z102" s="129"/>
      <c r="AA102" s="106">
        <f t="shared" ref="AA102:AA137" si="52">AB102+AC102</f>
        <v>0</v>
      </c>
      <c r="AB102" s="106">
        <v>0</v>
      </c>
      <c r="AC102" s="106">
        <v>0</v>
      </c>
      <c r="AD102" s="106">
        <v>17456.53</v>
      </c>
      <c r="AE102" s="106">
        <f>AD102-AF102</f>
        <v>15180.198487999998</v>
      </c>
      <c r="AF102" s="106">
        <f>AD102*0.1304</f>
        <v>2276.3315119999997</v>
      </c>
      <c r="AG102" s="90">
        <f t="shared" si="50"/>
        <v>1.061863618416234</v>
      </c>
      <c r="AH102" s="99"/>
    </row>
    <row r="103" spans="1:34" ht="75" x14ac:dyDescent="0.25">
      <c r="A103" s="2" t="s">
        <v>449</v>
      </c>
      <c r="D103" s="2" t="s">
        <v>473</v>
      </c>
      <c r="E103" s="73">
        <v>74</v>
      </c>
      <c r="F103" s="73" t="s">
        <v>303</v>
      </c>
      <c r="G103" s="13" t="s">
        <v>355</v>
      </c>
      <c r="H103" s="8">
        <v>1</v>
      </c>
      <c r="I103" s="80">
        <f t="shared" si="51"/>
        <v>178384.21778000001</v>
      </c>
      <c r="J103" s="160">
        <v>155122.49269000001</v>
      </c>
      <c r="K103" s="80">
        <v>23261.72509</v>
      </c>
      <c r="L103" s="80">
        <v>0</v>
      </c>
      <c r="M103" s="200">
        <v>43599</v>
      </c>
      <c r="N103" s="200">
        <v>43633</v>
      </c>
      <c r="O103" s="200">
        <v>43697</v>
      </c>
      <c r="P103" s="107">
        <v>0</v>
      </c>
      <c r="Q103" s="200">
        <v>43776</v>
      </c>
      <c r="R103" s="200">
        <v>43830</v>
      </c>
      <c r="S103" s="118">
        <f t="shared" si="49"/>
        <v>178384.21778000001</v>
      </c>
      <c r="T103" s="201" t="s">
        <v>484</v>
      </c>
      <c r="U103" s="200">
        <v>43827</v>
      </c>
      <c r="V103" s="199">
        <v>44012</v>
      </c>
      <c r="W103" s="103">
        <v>1</v>
      </c>
      <c r="X103" s="100" t="s">
        <v>351</v>
      </c>
      <c r="Y103" s="100">
        <v>120</v>
      </c>
      <c r="Z103" s="129"/>
      <c r="AA103" s="106">
        <f t="shared" si="52"/>
        <v>0</v>
      </c>
      <c r="AB103" s="106">
        <v>0</v>
      </c>
      <c r="AC103" s="106">
        <v>0</v>
      </c>
      <c r="AD103" s="106">
        <f t="shared" ref="AD103:AD137" si="53">AE103+AF103</f>
        <v>0</v>
      </c>
      <c r="AE103" s="106">
        <v>0</v>
      </c>
      <c r="AF103" s="106">
        <v>0</v>
      </c>
      <c r="AG103" s="90">
        <f t="shared" si="50"/>
        <v>0</v>
      </c>
      <c r="AH103" s="16"/>
    </row>
    <row r="104" spans="1:34" ht="75" x14ac:dyDescent="0.25">
      <c r="A104" s="2" t="s">
        <v>449</v>
      </c>
      <c r="D104" s="2" t="s">
        <v>473</v>
      </c>
      <c r="E104" s="73">
        <v>75</v>
      </c>
      <c r="F104" s="73" t="s">
        <v>455</v>
      </c>
      <c r="G104" s="13" t="s">
        <v>355</v>
      </c>
      <c r="H104" s="8">
        <v>1</v>
      </c>
      <c r="I104" s="80">
        <f t="shared" si="51"/>
        <v>214371.36299999998</v>
      </c>
      <c r="J104" s="160">
        <v>186416.82882</v>
      </c>
      <c r="K104" s="80">
        <v>27954.534179999999</v>
      </c>
      <c r="L104" s="80">
        <v>0</v>
      </c>
      <c r="M104" s="200">
        <v>43731</v>
      </c>
      <c r="N104" s="200">
        <v>43755</v>
      </c>
      <c r="O104" s="200">
        <v>43770</v>
      </c>
      <c r="P104" s="107">
        <v>0</v>
      </c>
      <c r="Q104" s="200">
        <v>43809</v>
      </c>
      <c r="R104" s="200">
        <v>43830</v>
      </c>
      <c r="S104" s="118">
        <f t="shared" si="49"/>
        <v>214371.36299999998</v>
      </c>
      <c r="T104" s="201" t="s">
        <v>484</v>
      </c>
      <c r="U104" s="200">
        <v>43827</v>
      </c>
      <c r="V104" s="199">
        <v>44012</v>
      </c>
      <c r="W104" s="103">
        <v>1</v>
      </c>
      <c r="X104" s="100" t="s">
        <v>351</v>
      </c>
      <c r="Y104" s="100">
        <v>120</v>
      </c>
      <c r="Z104" s="129"/>
      <c r="AA104" s="106">
        <f t="shared" si="52"/>
        <v>0</v>
      </c>
      <c r="AB104" s="106">
        <v>0</v>
      </c>
      <c r="AC104" s="106">
        <v>0</v>
      </c>
      <c r="AD104" s="106">
        <f t="shared" si="53"/>
        <v>0</v>
      </c>
      <c r="AE104" s="106">
        <v>0</v>
      </c>
      <c r="AF104" s="106">
        <v>0</v>
      </c>
      <c r="AG104" s="90">
        <f t="shared" si="50"/>
        <v>0</v>
      </c>
      <c r="AH104" s="16"/>
    </row>
    <row r="105" spans="1:34" ht="93.75" x14ac:dyDescent="0.25">
      <c r="A105" s="2" t="s">
        <v>449</v>
      </c>
      <c r="D105" s="2" t="s">
        <v>473</v>
      </c>
      <c r="E105" s="73">
        <v>76</v>
      </c>
      <c r="F105" s="73" t="s">
        <v>304</v>
      </c>
      <c r="G105" s="13" t="s">
        <v>355</v>
      </c>
      <c r="H105" s="8">
        <v>1</v>
      </c>
      <c r="I105" s="80">
        <f t="shared" si="51"/>
        <v>109057.20314</v>
      </c>
      <c r="J105" s="160">
        <v>94835.885190000001</v>
      </c>
      <c r="K105" s="80">
        <v>14221.317950000001</v>
      </c>
      <c r="L105" s="80">
        <v>0</v>
      </c>
      <c r="M105" s="200">
        <v>43593</v>
      </c>
      <c r="N105" s="200">
        <v>43626</v>
      </c>
      <c r="O105" s="200">
        <v>43697</v>
      </c>
      <c r="P105" s="107">
        <v>0</v>
      </c>
      <c r="Q105" s="200">
        <v>43776</v>
      </c>
      <c r="R105" s="200">
        <v>43830</v>
      </c>
      <c r="S105" s="118">
        <f t="shared" si="49"/>
        <v>109057.20314</v>
      </c>
      <c r="T105" s="201" t="s">
        <v>484</v>
      </c>
      <c r="U105" s="200">
        <v>43827</v>
      </c>
      <c r="V105" s="199">
        <v>44012</v>
      </c>
      <c r="W105" s="103">
        <v>1</v>
      </c>
      <c r="X105" s="100" t="s">
        <v>351</v>
      </c>
      <c r="Y105" s="100">
        <v>120</v>
      </c>
      <c r="Z105" s="129"/>
      <c r="AA105" s="106">
        <f t="shared" si="52"/>
        <v>0</v>
      </c>
      <c r="AB105" s="106">
        <v>0</v>
      </c>
      <c r="AC105" s="106">
        <v>0</v>
      </c>
      <c r="AD105" s="106">
        <f t="shared" si="53"/>
        <v>0</v>
      </c>
      <c r="AE105" s="106">
        <v>0</v>
      </c>
      <c r="AF105" s="106">
        <v>0</v>
      </c>
      <c r="AG105" s="90">
        <f t="shared" si="50"/>
        <v>0</v>
      </c>
      <c r="AH105" s="16"/>
    </row>
    <row r="106" spans="1:34" ht="112.5" x14ac:dyDescent="0.25">
      <c r="A106" s="2" t="s">
        <v>449</v>
      </c>
      <c r="D106" s="2" t="s">
        <v>473</v>
      </c>
      <c r="E106" s="73">
        <v>77</v>
      </c>
      <c r="F106" s="73" t="s">
        <v>305</v>
      </c>
      <c r="G106" s="13" t="s">
        <v>355</v>
      </c>
      <c r="H106" s="8">
        <v>1</v>
      </c>
      <c r="I106" s="80">
        <f t="shared" si="51"/>
        <v>214371.36299999998</v>
      </c>
      <c r="J106" s="160">
        <v>186416.82882</v>
      </c>
      <c r="K106" s="80">
        <v>27954.534179999999</v>
      </c>
      <c r="L106" s="80">
        <v>0</v>
      </c>
      <c r="M106" s="200">
        <v>43601</v>
      </c>
      <c r="N106" s="200">
        <v>43626</v>
      </c>
      <c r="O106" s="200">
        <v>43697</v>
      </c>
      <c r="P106" s="107">
        <v>0</v>
      </c>
      <c r="Q106" s="200">
        <v>43826</v>
      </c>
      <c r="R106" s="199">
        <v>43971</v>
      </c>
      <c r="S106" s="118">
        <f t="shared" si="49"/>
        <v>214371.36299999998</v>
      </c>
      <c r="T106" s="201" t="s">
        <v>484</v>
      </c>
      <c r="U106" s="200">
        <v>43827</v>
      </c>
      <c r="V106" s="199">
        <v>44012</v>
      </c>
      <c r="W106" s="103">
        <v>1</v>
      </c>
      <c r="X106" s="100" t="s">
        <v>351</v>
      </c>
      <c r="Y106" s="100">
        <v>120</v>
      </c>
      <c r="Z106" s="129"/>
      <c r="AA106" s="106">
        <f t="shared" si="52"/>
        <v>0</v>
      </c>
      <c r="AB106" s="106">
        <v>0</v>
      </c>
      <c r="AC106" s="106">
        <v>0</v>
      </c>
      <c r="AD106" s="106">
        <f t="shared" si="53"/>
        <v>0</v>
      </c>
      <c r="AE106" s="106">
        <v>0</v>
      </c>
      <c r="AF106" s="106">
        <v>0</v>
      </c>
      <c r="AG106" s="90">
        <f t="shared" si="50"/>
        <v>0</v>
      </c>
      <c r="AH106" s="16" t="s">
        <v>656</v>
      </c>
    </row>
    <row r="107" spans="1:34" ht="112.5" x14ac:dyDescent="0.25">
      <c r="A107" s="2" t="s">
        <v>449</v>
      </c>
      <c r="D107" s="2" t="s">
        <v>473</v>
      </c>
      <c r="E107" s="73">
        <v>78</v>
      </c>
      <c r="F107" s="73" t="s">
        <v>306</v>
      </c>
      <c r="G107" s="13" t="s">
        <v>355</v>
      </c>
      <c r="H107" s="8">
        <v>1</v>
      </c>
      <c r="I107" s="80">
        <f t="shared" si="51"/>
        <v>214371.36299999998</v>
      </c>
      <c r="J107" s="160">
        <v>186416.82882</v>
      </c>
      <c r="K107" s="80">
        <v>27954.534179999999</v>
      </c>
      <c r="L107" s="80">
        <v>0</v>
      </c>
      <c r="M107" s="200">
        <v>43599</v>
      </c>
      <c r="N107" s="200">
        <v>43633</v>
      </c>
      <c r="O107" s="200">
        <v>43697</v>
      </c>
      <c r="P107" s="107">
        <v>0</v>
      </c>
      <c r="Q107" s="200">
        <v>43812</v>
      </c>
      <c r="R107" s="199">
        <v>43971</v>
      </c>
      <c r="S107" s="118">
        <f t="shared" si="49"/>
        <v>214371.36299999998</v>
      </c>
      <c r="T107" s="201" t="s">
        <v>484</v>
      </c>
      <c r="U107" s="200">
        <v>43827</v>
      </c>
      <c r="V107" s="199">
        <v>44012</v>
      </c>
      <c r="W107" s="103">
        <v>1</v>
      </c>
      <c r="X107" s="100" t="s">
        <v>351</v>
      </c>
      <c r="Y107" s="100">
        <v>120</v>
      </c>
      <c r="Z107" s="129"/>
      <c r="AA107" s="106">
        <f t="shared" si="52"/>
        <v>0</v>
      </c>
      <c r="AB107" s="106">
        <v>0</v>
      </c>
      <c r="AC107" s="106">
        <v>0</v>
      </c>
      <c r="AD107" s="106">
        <f t="shared" si="53"/>
        <v>0</v>
      </c>
      <c r="AE107" s="106">
        <v>0</v>
      </c>
      <c r="AF107" s="106">
        <v>0</v>
      </c>
      <c r="AG107" s="90">
        <f t="shared" si="50"/>
        <v>0</v>
      </c>
      <c r="AH107" s="16" t="s">
        <v>656</v>
      </c>
    </row>
    <row r="108" spans="1:34" ht="75" x14ac:dyDescent="0.25">
      <c r="A108" s="2" t="s">
        <v>449</v>
      </c>
      <c r="D108" s="2" t="s">
        <v>473</v>
      </c>
      <c r="E108" s="73">
        <v>79</v>
      </c>
      <c r="F108" s="73" t="s">
        <v>456</v>
      </c>
      <c r="G108" s="13" t="s">
        <v>355</v>
      </c>
      <c r="H108" s="8">
        <v>1</v>
      </c>
      <c r="I108" s="80">
        <f t="shared" si="51"/>
        <v>214371.36299999998</v>
      </c>
      <c r="J108" s="160">
        <v>186416.82882</v>
      </c>
      <c r="K108" s="80">
        <v>27954.534179999999</v>
      </c>
      <c r="L108" s="80">
        <v>0</v>
      </c>
      <c r="M108" s="200">
        <v>43738</v>
      </c>
      <c r="N108" s="200">
        <v>43759</v>
      </c>
      <c r="O108" s="200">
        <v>43799</v>
      </c>
      <c r="P108" s="107">
        <v>0</v>
      </c>
      <c r="Q108" s="200">
        <v>43815</v>
      </c>
      <c r="R108" s="201" t="s">
        <v>493</v>
      </c>
      <c r="S108" s="118">
        <f t="shared" si="49"/>
        <v>214371.36299999998</v>
      </c>
      <c r="T108" s="201" t="s">
        <v>484</v>
      </c>
      <c r="U108" s="200">
        <v>43825</v>
      </c>
      <c r="V108" s="199">
        <v>44012</v>
      </c>
      <c r="W108" s="103">
        <v>1</v>
      </c>
      <c r="X108" s="100" t="s">
        <v>351</v>
      </c>
      <c r="Y108" s="100">
        <v>120</v>
      </c>
      <c r="Z108" s="129"/>
      <c r="AA108" s="106">
        <f t="shared" si="52"/>
        <v>0</v>
      </c>
      <c r="AB108" s="106">
        <v>0</v>
      </c>
      <c r="AC108" s="106">
        <v>0</v>
      </c>
      <c r="AD108" s="106">
        <f t="shared" si="53"/>
        <v>0</v>
      </c>
      <c r="AE108" s="106">
        <v>0</v>
      </c>
      <c r="AF108" s="106">
        <v>0</v>
      </c>
      <c r="AG108" s="90">
        <f t="shared" si="50"/>
        <v>0</v>
      </c>
      <c r="AH108" s="16"/>
    </row>
    <row r="109" spans="1:34" ht="93.75" x14ac:dyDescent="0.25">
      <c r="A109" s="2" t="s">
        <v>449</v>
      </c>
      <c r="D109" s="2" t="s">
        <v>473</v>
      </c>
      <c r="E109" s="73">
        <v>80</v>
      </c>
      <c r="F109" s="73" t="s">
        <v>307</v>
      </c>
      <c r="G109" s="13" t="s">
        <v>355</v>
      </c>
      <c r="H109" s="8">
        <v>1</v>
      </c>
      <c r="I109" s="80">
        <f t="shared" si="51"/>
        <v>214371.36299999998</v>
      </c>
      <c r="J109" s="160">
        <v>186416.82882</v>
      </c>
      <c r="K109" s="80">
        <v>27954.534179999999</v>
      </c>
      <c r="L109" s="80">
        <v>0</v>
      </c>
      <c r="M109" s="200">
        <v>43593</v>
      </c>
      <c r="N109" s="200">
        <v>43626</v>
      </c>
      <c r="O109" s="200">
        <v>43697</v>
      </c>
      <c r="P109" s="107">
        <v>0</v>
      </c>
      <c r="Q109" s="200">
        <v>43776</v>
      </c>
      <c r="R109" s="200">
        <v>43851</v>
      </c>
      <c r="S109" s="118">
        <f t="shared" si="49"/>
        <v>214371.36299999998</v>
      </c>
      <c r="T109" s="201" t="s">
        <v>484</v>
      </c>
      <c r="U109" s="200">
        <v>43827</v>
      </c>
      <c r="V109" s="199">
        <v>44012</v>
      </c>
      <c r="W109" s="103">
        <v>1</v>
      </c>
      <c r="X109" s="100" t="s">
        <v>351</v>
      </c>
      <c r="Y109" s="100">
        <v>120</v>
      </c>
      <c r="Z109" s="129"/>
      <c r="AA109" s="106">
        <f t="shared" si="52"/>
        <v>0</v>
      </c>
      <c r="AB109" s="106">
        <v>0</v>
      </c>
      <c r="AC109" s="106">
        <v>0</v>
      </c>
      <c r="AD109" s="106">
        <f t="shared" si="53"/>
        <v>0</v>
      </c>
      <c r="AE109" s="106">
        <v>0</v>
      </c>
      <c r="AF109" s="106">
        <v>0</v>
      </c>
      <c r="AG109" s="90">
        <f t="shared" si="50"/>
        <v>0</v>
      </c>
      <c r="AH109" s="16"/>
    </row>
    <row r="110" spans="1:34" ht="75" x14ac:dyDescent="0.25">
      <c r="A110" s="2" t="s">
        <v>449</v>
      </c>
      <c r="D110" s="2" t="s">
        <v>473</v>
      </c>
      <c r="E110" s="73">
        <v>81</v>
      </c>
      <c r="F110" s="73" t="s">
        <v>308</v>
      </c>
      <c r="G110" s="13" t="s">
        <v>355</v>
      </c>
      <c r="H110" s="8">
        <v>1</v>
      </c>
      <c r="I110" s="80">
        <f t="shared" si="51"/>
        <v>214371.36299999998</v>
      </c>
      <c r="J110" s="160">
        <v>186416.82882</v>
      </c>
      <c r="K110" s="80">
        <v>27954.534179999999</v>
      </c>
      <c r="L110" s="80">
        <v>0</v>
      </c>
      <c r="M110" s="200">
        <v>43599</v>
      </c>
      <c r="N110" s="200">
        <v>43626</v>
      </c>
      <c r="O110" s="200">
        <v>43697</v>
      </c>
      <c r="P110" s="107">
        <v>0</v>
      </c>
      <c r="Q110" s="200">
        <v>43796</v>
      </c>
      <c r="R110" s="200">
        <v>43824</v>
      </c>
      <c r="S110" s="118">
        <f t="shared" si="49"/>
        <v>214371.36299999998</v>
      </c>
      <c r="T110" s="201" t="s">
        <v>484</v>
      </c>
      <c r="U110" s="200">
        <v>43817</v>
      </c>
      <c r="V110" s="199">
        <v>44012</v>
      </c>
      <c r="W110" s="103">
        <v>1</v>
      </c>
      <c r="X110" s="100" t="s">
        <v>351</v>
      </c>
      <c r="Y110" s="100">
        <v>120</v>
      </c>
      <c r="Z110" s="129"/>
      <c r="AA110" s="106">
        <f t="shared" si="52"/>
        <v>0</v>
      </c>
      <c r="AB110" s="106">
        <v>0</v>
      </c>
      <c r="AC110" s="106">
        <v>0</v>
      </c>
      <c r="AD110" s="106">
        <f t="shared" si="53"/>
        <v>0</v>
      </c>
      <c r="AE110" s="106">
        <v>0</v>
      </c>
      <c r="AF110" s="106">
        <v>0</v>
      </c>
      <c r="AG110" s="90">
        <f t="shared" si="50"/>
        <v>0</v>
      </c>
      <c r="AH110" s="16"/>
    </row>
    <row r="111" spans="1:34" ht="75" x14ac:dyDescent="0.25">
      <c r="A111" s="2" t="s">
        <v>449</v>
      </c>
      <c r="D111" s="2" t="s">
        <v>473</v>
      </c>
      <c r="E111" s="73">
        <v>82</v>
      </c>
      <c r="F111" s="73" t="s">
        <v>309</v>
      </c>
      <c r="G111" s="13" t="s">
        <v>355</v>
      </c>
      <c r="H111" s="8">
        <v>1</v>
      </c>
      <c r="I111" s="80">
        <f t="shared" si="51"/>
        <v>214371.36299999998</v>
      </c>
      <c r="J111" s="160">
        <v>186416.82882</v>
      </c>
      <c r="K111" s="80">
        <v>27954.534179999999</v>
      </c>
      <c r="L111" s="80">
        <v>0</v>
      </c>
      <c r="M111" s="200">
        <v>43606</v>
      </c>
      <c r="N111" s="200">
        <v>43633</v>
      </c>
      <c r="O111" s="200">
        <v>43697</v>
      </c>
      <c r="P111" s="107">
        <v>0</v>
      </c>
      <c r="Q111" s="200">
        <v>43780</v>
      </c>
      <c r="R111" s="200">
        <v>43824</v>
      </c>
      <c r="S111" s="118">
        <f t="shared" si="49"/>
        <v>214371.36299999998</v>
      </c>
      <c r="T111" s="201" t="s">
        <v>484</v>
      </c>
      <c r="U111" s="200">
        <v>43822</v>
      </c>
      <c r="V111" s="199">
        <v>44012</v>
      </c>
      <c r="W111" s="103">
        <v>1</v>
      </c>
      <c r="X111" s="100" t="s">
        <v>351</v>
      </c>
      <c r="Y111" s="100">
        <v>120</v>
      </c>
      <c r="Z111" s="129"/>
      <c r="AA111" s="106">
        <f t="shared" si="52"/>
        <v>0</v>
      </c>
      <c r="AB111" s="106">
        <v>0</v>
      </c>
      <c r="AC111" s="106">
        <v>0</v>
      </c>
      <c r="AD111" s="106">
        <f t="shared" si="53"/>
        <v>0</v>
      </c>
      <c r="AE111" s="106">
        <v>0</v>
      </c>
      <c r="AF111" s="106">
        <v>0</v>
      </c>
      <c r="AG111" s="90">
        <f t="shared" si="50"/>
        <v>0</v>
      </c>
      <c r="AH111" s="16"/>
    </row>
    <row r="112" spans="1:34" ht="75" x14ac:dyDescent="0.25">
      <c r="A112" s="2" t="s">
        <v>449</v>
      </c>
      <c r="D112" s="2" t="s">
        <v>473</v>
      </c>
      <c r="E112" s="73">
        <v>83</v>
      </c>
      <c r="F112" s="73" t="s">
        <v>310</v>
      </c>
      <c r="G112" s="13" t="s">
        <v>355</v>
      </c>
      <c r="H112" s="8">
        <v>1</v>
      </c>
      <c r="I112" s="80">
        <f t="shared" si="51"/>
        <v>190976.38303</v>
      </c>
      <c r="J112" s="160">
        <v>166072.60973</v>
      </c>
      <c r="K112" s="80">
        <v>24903.773300000001</v>
      </c>
      <c r="L112" s="80">
        <v>0</v>
      </c>
      <c r="M112" s="200">
        <v>43614</v>
      </c>
      <c r="N112" s="200">
        <v>43678</v>
      </c>
      <c r="O112" s="200">
        <v>43697</v>
      </c>
      <c r="P112" s="107">
        <v>0</v>
      </c>
      <c r="Q112" s="200">
        <v>43792</v>
      </c>
      <c r="R112" s="200">
        <v>43824</v>
      </c>
      <c r="S112" s="118">
        <f t="shared" si="49"/>
        <v>190976.38303</v>
      </c>
      <c r="T112" s="201" t="s">
        <v>484</v>
      </c>
      <c r="U112" s="200">
        <v>43827</v>
      </c>
      <c r="V112" s="199">
        <v>44012</v>
      </c>
      <c r="W112" s="103">
        <v>1</v>
      </c>
      <c r="X112" s="100" t="s">
        <v>352</v>
      </c>
      <c r="Y112" s="100">
        <v>200</v>
      </c>
      <c r="Z112" s="129"/>
      <c r="AA112" s="106">
        <f t="shared" si="52"/>
        <v>0</v>
      </c>
      <c r="AB112" s="106">
        <v>0</v>
      </c>
      <c r="AC112" s="106">
        <v>0</v>
      </c>
      <c r="AD112" s="106">
        <f t="shared" si="53"/>
        <v>0</v>
      </c>
      <c r="AE112" s="106">
        <v>0</v>
      </c>
      <c r="AF112" s="106">
        <v>0</v>
      </c>
      <c r="AG112" s="90">
        <f t="shared" si="50"/>
        <v>0</v>
      </c>
      <c r="AH112" s="16"/>
    </row>
    <row r="113" spans="1:34" ht="93.75" x14ac:dyDescent="0.25">
      <c r="A113" s="2" t="s">
        <v>449</v>
      </c>
      <c r="D113" s="2" t="s">
        <v>473</v>
      </c>
      <c r="E113" s="73">
        <v>84</v>
      </c>
      <c r="F113" s="73" t="s">
        <v>311</v>
      </c>
      <c r="G113" s="13" t="s">
        <v>355</v>
      </c>
      <c r="H113" s="8">
        <v>1</v>
      </c>
      <c r="I113" s="80">
        <f t="shared" si="51"/>
        <v>214371.36299999998</v>
      </c>
      <c r="J113" s="160">
        <v>186416.82882</v>
      </c>
      <c r="K113" s="80">
        <v>27954.534179999999</v>
      </c>
      <c r="L113" s="80">
        <v>0</v>
      </c>
      <c r="M113" s="200">
        <v>43599</v>
      </c>
      <c r="N113" s="200">
        <v>43626</v>
      </c>
      <c r="O113" s="200">
        <v>43697</v>
      </c>
      <c r="P113" s="107">
        <v>0</v>
      </c>
      <c r="Q113" s="200">
        <v>43718</v>
      </c>
      <c r="R113" s="200">
        <v>43783</v>
      </c>
      <c r="S113" s="118">
        <f t="shared" si="49"/>
        <v>214371.36299999998</v>
      </c>
      <c r="T113" s="201" t="s">
        <v>484</v>
      </c>
      <c r="U113" s="200">
        <v>43782</v>
      </c>
      <c r="V113" s="199">
        <v>44012</v>
      </c>
      <c r="W113" s="103">
        <v>1</v>
      </c>
      <c r="X113" s="100" t="s">
        <v>352</v>
      </c>
      <c r="Y113" s="100">
        <v>200</v>
      </c>
      <c r="Z113" s="129"/>
      <c r="AA113" s="106">
        <f t="shared" si="52"/>
        <v>0</v>
      </c>
      <c r="AB113" s="106">
        <v>0</v>
      </c>
      <c r="AC113" s="106">
        <v>0</v>
      </c>
      <c r="AD113" s="106">
        <f t="shared" si="53"/>
        <v>0</v>
      </c>
      <c r="AE113" s="106">
        <v>0</v>
      </c>
      <c r="AF113" s="106">
        <v>0</v>
      </c>
      <c r="AG113" s="90">
        <f t="shared" si="50"/>
        <v>0</v>
      </c>
      <c r="AH113" s="16"/>
    </row>
    <row r="114" spans="1:34" ht="75" x14ac:dyDescent="0.25">
      <c r="A114" s="2" t="s">
        <v>449</v>
      </c>
      <c r="D114" s="2" t="s">
        <v>473</v>
      </c>
      <c r="E114" s="73">
        <v>85</v>
      </c>
      <c r="F114" s="73" t="s">
        <v>312</v>
      </c>
      <c r="G114" s="13" t="s">
        <v>355</v>
      </c>
      <c r="H114" s="8">
        <v>1</v>
      </c>
      <c r="I114" s="80">
        <f t="shared" si="51"/>
        <v>190976.38303</v>
      </c>
      <c r="J114" s="160">
        <v>166072.60973</v>
      </c>
      <c r="K114" s="80">
        <v>24903.773300000001</v>
      </c>
      <c r="L114" s="80">
        <v>0</v>
      </c>
      <c r="M114" s="200">
        <v>43727</v>
      </c>
      <c r="N114" s="200">
        <v>43754</v>
      </c>
      <c r="O114" s="200">
        <v>43770</v>
      </c>
      <c r="P114" s="107">
        <v>0</v>
      </c>
      <c r="Q114" s="200">
        <v>43788</v>
      </c>
      <c r="R114" s="200">
        <v>43824</v>
      </c>
      <c r="S114" s="118">
        <f t="shared" si="49"/>
        <v>190976.38303</v>
      </c>
      <c r="T114" s="201" t="s">
        <v>484</v>
      </c>
      <c r="U114" s="200">
        <v>43827</v>
      </c>
      <c r="V114" s="199">
        <v>44012</v>
      </c>
      <c r="W114" s="103">
        <v>1</v>
      </c>
      <c r="X114" s="100" t="s">
        <v>352</v>
      </c>
      <c r="Y114" s="100">
        <v>200</v>
      </c>
      <c r="Z114" s="129">
        <v>1</v>
      </c>
      <c r="AA114" s="106">
        <f t="shared" si="52"/>
        <v>0</v>
      </c>
      <c r="AB114" s="106">
        <v>0</v>
      </c>
      <c r="AC114" s="106">
        <v>0</v>
      </c>
      <c r="AD114" s="106">
        <f t="shared" si="53"/>
        <v>0</v>
      </c>
      <c r="AE114" s="106">
        <v>0</v>
      </c>
      <c r="AF114" s="106">
        <v>0</v>
      </c>
      <c r="AG114" s="90">
        <f t="shared" si="50"/>
        <v>0</v>
      </c>
      <c r="AH114" s="16"/>
    </row>
    <row r="115" spans="1:34" ht="75" x14ac:dyDescent="0.25">
      <c r="A115" s="2" t="s">
        <v>449</v>
      </c>
      <c r="D115" s="2" t="s">
        <v>473</v>
      </c>
      <c r="E115" s="73">
        <v>86</v>
      </c>
      <c r="F115" s="73" t="s">
        <v>457</v>
      </c>
      <c r="G115" s="13" t="s">
        <v>355</v>
      </c>
      <c r="H115" s="8">
        <v>1</v>
      </c>
      <c r="I115" s="80">
        <f t="shared" si="51"/>
        <v>214371.36299999998</v>
      </c>
      <c r="J115" s="160">
        <v>186416.82882</v>
      </c>
      <c r="K115" s="80">
        <v>27954.534179999999</v>
      </c>
      <c r="L115" s="80">
        <v>0</v>
      </c>
      <c r="M115" s="200">
        <v>43593</v>
      </c>
      <c r="N115" s="200">
        <v>43636</v>
      </c>
      <c r="O115" s="200">
        <v>43656</v>
      </c>
      <c r="P115" s="107">
        <v>0</v>
      </c>
      <c r="Q115" s="200">
        <v>43796</v>
      </c>
      <c r="R115" s="200">
        <v>43851</v>
      </c>
      <c r="S115" s="118">
        <f t="shared" si="49"/>
        <v>214371.36299999998</v>
      </c>
      <c r="T115" s="201" t="s">
        <v>484</v>
      </c>
      <c r="U115" s="200">
        <v>43827</v>
      </c>
      <c r="V115" s="199">
        <v>44012</v>
      </c>
      <c r="W115" s="103">
        <v>1</v>
      </c>
      <c r="X115" s="100" t="s">
        <v>352</v>
      </c>
      <c r="Y115" s="100">
        <v>200</v>
      </c>
      <c r="Z115" s="129"/>
      <c r="AA115" s="106">
        <f t="shared" si="52"/>
        <v>0</v>
      </c>
      <c r="AB115" s="106">
        <v>0</v>
      </c>
      <c r="AC115" s="106">
        <v>0</v>
      </c>
      <c r="AD115" s="106">
        <f t="shared" si="53"/>
        <v>0</v>
      </c>
      <c r="AE115" s="106">
        <v>0</v>
      </c>
      <c r="AF115" s="106">
        <v>0</v>
      </c>
      <c r="AG115" s="90">
        <f t="shared" si="50"/>
        <v>0</v>
      </c>
      <c r="AH115" s="16"/>
    </row>
    <row r="116" spans="1:34" ht="75" x14ac:dyDescent="0.25">
      <c r="A116" s="2" t="s">
        <v>449</v>
      </c>
      <c r="D116" s="2" t="s">
        <v>473</v>
      </c>
      <c r="E116" s="73">
        <v>87</v>
      </c>
      <c r="F116" s="73" t="s">
        <v>458</v>
      </c>
      <c r="G116" s="13" t="s">
        <v>355</v>
      </c>
      <c r="H116" s="8">
        <v>1</v>
      </c>
      <c r="I116" s="80">
        <f t="shared" si="51"/>
        <v>214371.36299999998</v>
      </c>
      <c r="J116" s="160">
        <v>186416.82882</v>
      </c>
      <c r="K116" s="80">
        <v>27954.534179999999</v>
      </c>
      <c r="L116" s="80">
        <v>0</v>
      </c>
      <c r="M116" s="200">
        <v>43658</v>
      </c>
      <c r="N116" s="200">
        <v>43682</v>
      </c>
      <c r="O116" s="200">
        <v>43738</v>
      </c>
      <c r="P116" s="107">
        <v>0</v>
      </c>
      <c r="Q116" s="200">
        <v>43811</v>
      </c>
      <c r="R116" s="200">
        <v>43852</v>
      </c>
      <c r="S116" s="118">
        <f t="shared" si="49"/>
        <v>214371.36299999998</v>
      </c>
      <c r="T116" s="201" t="s">
        <v>484</v>
      </c>
      <c r="U116" s="200">
        <v>43825</v>
      </c>
      <c r="V116" s="199">
        <v>44012</v>
      </c>
      <c r="W116" s="103">
        <v>1</v>
      </c>
      <c r="X116" s="100" t="s">
        <v>352</v>
      </c>
      <c r="Y116" s="100">
        <v>200</v>
      </c>
      <c r="Z116" s="129"/>
      <c r="AA116" s="106">
        <f t="shared" si="52"/>
        <v>0</v>
      </c>
      <c r="AB116" s="106">
        <v>0</v>
      </c>
      <c r="AC116" s="106">
        <v>0</v>
      </c>
      <c r="AD116" s="106">
        <f t="shared" si="53"/>
        <v>0</v>
      </c>
      <c r="AE116" s="106">
        <v>0</v>
      </c>
      <c r="AF116" s="106">
        <v>0</v>
      </c>
      <c r="AG116" s="90">
        <f t="shared" si="50"/>
        <v>0</v>
      </c>
      <c r="AH116" s="16"/>
    </row>
    <row r="117" spans="1:34" ht="75" x14ac:dyDescent="0.25">
      <c r="A117" s="2" t="s">
        <v>449</v>
      </c>
      <c r="D117" s="2" t="s">
        <v>473</v>
      </c>
      <c r="E117" s="73">
        <v>88</v>
      </c>
      <c r="F117" s="73" t="s">
        <v>459</v>
      </c>
      <c r="G117" s="13" t="s">
        <v>355</v>
      </c>
      <c r="H117" s="8">
        <v>1</v>
      </c>
      <c r="I117" s="80">
        <f t="shared" si="51"/>
        <v>214371.36299999998</v>
      </c>
      <c r="J117" s="160">
        <v>186416.82882</v>
      </c>
      <c r="K117" s="80">
        <v>27954.534179999999</v>
      </c>
      <c r="L117" s="80">
        <v>0</v>
      </c>
      <c r="M117" s="200">
        <v>43606</v>
      </c>
      <c r="N117" s="200">
        <v>43636</v>
      </c>
      <c r="O117" s="200">
        <v>43697</v>
      </c>
      <c r="P117" s="107">
        <v>0</v>
      </c>
      <c r="Q117" s="200">
        <v>43793</v>
      </c>
      <c r="R117" s="200">
        <v>43851</v>
      </c>
      <c r="S117" s="118">
        <f t="shared" si="49"/>
        <v>214371.36299999998</v>
      </c>
      <c r="T117" s="201" t="s">
        <v>484</v>
      </c>
      <c r="U117" s="200">
        <v>43826</v>
      </c>
      <c r="V117" s="199">
        <v>44012</v>
      </c>
      <c r="W117" s="103">
        <v>1</v>
      </c>
      <c r="X117" s="100" t="s">
        <v>352</v>
      </c>
      <c r="Y117" s="100">
        <v>200</v>
      </c>
      <c r="Z117" s="129"/>
      <c r="AA117" s="106">
        <f t="shared" si="52"/>
        <v>0</v>
      </c>
      <c r="AB117" s="106">
        <v>0</v>
      </c>
      <c r="AC117" s="106">
        <v>0</v>
      </c>
      <c r="AD117" s="106">
        <f t="shared" si="53"/>
        <v>0</v>
      </c>
      <c r="AE117" s="106">
        <v>0</v>
      </c>
      <c r="AF117" s="106">
        <v>0</v>
      </c>
      <c r="AG117" s="90">
        <f t="shared" si="50"/>
        <v>0</v>
      </c>
      <c r="AH117" s="16"/>
    </row>
    <row r="118" spans="1:34" ht="75" x14ac:dyDescent="0.25">
      <c r="A118" s="2" t="s">
        <v>449</v>
      </c>
      <c r="D118" s="2" t="s">
        <v>473</v>
      </c>
      <c r="E118" s="73">
        <v>89</v>
      </c>
      <c r="F118" s="73" t="s">
        <v>313</v>
      </c>
      <c r="G118" s="13" t="s">
        <v>355</v>
      </c>
      <c r="H118" s="8">
        <v>1</v>
      </c>
      <c r="I118" s="80">
        <f t="shared" si="51"/>
        <v>109057.20314</v>
      </c>
      <c r="J118" s="160">
        <v>94835.885190000001</v>
      </c>
      <c r="K118" s="80">
        <v>14221.317950000001</v>
      </c>
      <c r="L118" s="80">
        <v>0</v>
      </c>
      <c r="M118" s="200">
        <v>43599</v>
      </c>
      <c r="N118" s="200">
        <v>43626</v>
      </c>
      <c r="O118" s="200">
        <v>43697</v>
      </c>
      <c r="P118" s="107">
        <v>0</v>
      </c>
      <c r="Q118" s="200">
        <v>43717</v>
      </c>
      <c r="R118" s="200">
        <v>43795</v>
      </c>
      <c r="S118" s="118">
        <f t="shared" si="49"/>
        <v>109057.20314</v>
      </c>
      <c r="T118" s="201" t="s">
        <v>484</v>
      </c>
      <c r="U118" s="200">
        <v>43813</v>
      </c>
      <c r="V118" s="199">
        <v>44012</v>
      </c>
      <c r="W118" s="103">
        <v>1</v>
      </c>
      <c r="X118" s="100" t="s">
        <v>352</v>
      </c>
      <c r="Y118" s="100">
        <v>200</v>
      </c>
      <c r="Z118" s="129"/>
      <c r="AA118" s="106">
        <f t="shared" si="52"/>
        <v>0</v>
      </c>
      <c r="AB118" s="106">
        <v>0</v>
      </c>
      <c r="AC118" s="106">
        <v>0</v>
      </c>
      <c r="AD118" s="106">
        <f t="shared" si="53"/>
        <v>0</v>
      </c>
      <c r="AE118" s="106">
        <v>0</v>
      </c>
      <c r="AF118" s="106">
        <v>0</v>
      </c>
      <c r="AG118" s="90">
        <f t="shared" si="50"/>
        <v>0</v>
      </c>
      <c r="AH118" s="16"/>
    </row>
    <row r="119" spans="1:34" ht="93.75" x14ac:dyDescent="0.25">
      <c r="A119" s="2" t="s">
        <v>449</v>
      </c>
      <c r="D119" s="2" t="s">
        <v>473</v>
      </c>
      <c r="E119" s="73">
        <v>90</v>
      </c>
      <c r="F119" s="73" t="s">
        <v>314</v>
      </c>
      <c r="G119" s="13" t="s">
        <v>355</v>
      </c>
      <c r="H119" s="8">
        <v>1</v>
      </c>
      <c r="I119" s="80">
        <f t="shared" si="51"/>
        <v>190976.38303</v>
      </c>
      <c r="J119" s="160">
        <v>166072.60973</v>
      </c>
      <c r="K119" s="80">
        <v>24903.773300000001</v>
      </c>
      <c r="L119" s="80">
        <v>0</v>
      </c>
      <c r="M119" s="200">
        <v>43599</v>
      </c>
      <c r="N119" s="200">
        <v>43626</v>
      </c>
      <c r="O119" s="200">
        <v>43697</v>
      </c>
      <c r="P119" s="107">
        <v>0</v>
      </c>
      <c r="Q119" s="200">
        <v>43717</v>
      </c>
      <c r="R119" s="200">
        <v>43780</v>
      </c>
      <c r="S119" s="118">
        <f t="shared" si="49"/>
        <v>190976.38303</v>
      </c>
      <c r="T119" s="201" t="s">
        <v>484</v>
      </c>
      <c r="U119" s="200">
        <v>43782</v>
      </c>
      <c r="V119" s="199">
        <v>44012</v>
      </c>
      <c r="W119" s="103">
        <v>1</v>
      </c>
      <c r="X119" s="100" t="s">
        <v>352</v>
      </c>
      <c r="Y119" s="100">
        <v>200</v>
      </c>
      <c r="Z119" s="129"/>
      <c r="AA119" s="106">
        <f t="shared" si="52"/>
        <v>0</v>
      </c>
      <c r="AB119" s="106">
        <v>0</v>
      </c>
      <c r="AC119" s="106">
        <v>0</v>
      </c>
      <c r="AD119" s="106">
        <f t="shared" si="53"/>
        <v>0</v>
      </c>
      <c r="AE119" s="106">
        <v>0</v>
      </c>
      <c r="AF119" s="106">
        <v>0</v>
      </c>
      <c r="AG119" s="90">
        <f t="shared" si="50"/>
        <v>0</v>
      </c>
      <c r="AH119" s="16"/>
    </row>
    <row r="120" spans="1:34" ht="75" x14ac:dyDescent="0.25">
      <c r="A120" s="2" t="s">
        <v>449</v>
      </c>
      <c r="D120" s="2" t="s">
        <v>473</v>
      </c>
      <c r="E120" s="73">
        <v>91</v>
      </c>
      <c r="F120" s="73" t="s">
        <v>315</v>
      </c>
      <c r="G120" s="13" t="s">
        <v>355</v>
      </c>
      <c r="H120" s="8">
        <v>1</v>
      </c>
      <c r="I120" s="80">
        <f t="shared" si="51"/>
        <v>190976.38303</v>
      </c>
      <c r="J120" s="160">
        <v>166072.60973</v>
      </c>
      <c r="K120" s="80">
        <v>24903.773300000001</v>
      </c>
      <c r="L120" s="80">
        <v>0</v>
      </c>
      <c r="M120" s="200">
        <v>43651</v>
      </c>
      <c r="N120" s="200">
        <v>43676</v>
      </c>
      <c r="O120" s="200">
        <v>43738</v>
      </c>
      <c r="P120" s="107">
        <v>0</v>
      </c>
      <c r="Q120" s="200">
        <v>43796</v>
      </c>
      <c r="R120" s="200">
        <v>43826</v>
      </c>
      <c r="S120" s="118">
        <f t="shared" si="49"/>
        <v>190976.38303</v>
      </c>
      <c r="T120" s="201" t="s">
        <v>484</v>
      </c>
      <c r="U120" s="200">
        <v>43826</v>
      </c>
      <c r="V120" s="199">
        <v>44012</v>
      </c>
      <c r="W120" s="103">
        <v>1</v>
      </c>
      <c r="X120" s="100" t="s">
        <v>352</v>
      </c>
      <c r="Y120" s="100">
        <v>200</v>
      </c>
      <c r="Z120" s="129"/>
      <c r="AA120" s="106">
        <f t="shared" si="52"/>
        <v>0</v>
      </c>
      <c r="AB120" s="106">
        <v>0</v>
      </c>
      <c r="AC120" s="106">
        <v>0</v>
      </c>
      <c r="AD120" s="106">
        <f t="shared" si="53"/>
        <v>0</v>
      </c>
      <c r="AE120" s="106">
        <v>0</v>
      </c>
      <c r="AF120" s="106">
        <v>0</v>
      </c>
      <c r="AG120" s="90">
        <f t="shared" si="50"/>
        <v>0</v>
      </c>
      <c r="AH120" s="16"/>
    </row>
    <row r="121" spans="1:34" ht="75" x14ac:dyDescent="0.25">
      <c r="A121" s="2" t="s">
        <v>449</v>
      </c>
      <c r="D121" s="2" t="s">
        <v>473</v>
      </c>
      <c r="E121" s="73">
        <v>92</v>
      </c>
      <c r="F121" s="73" t="s">
        <v>460</v>
      </c>
      <c r="G121" s="13" t="s">
        <v>355</v>
      </c>
      <c r="H121" s="8">
        <v>1</v>
      </c>
      <c r="I121" s="80">
        <f t="shared" si="51"/>
        <v>190976.38303</v>
      </c>
      <c r="J121" s="160">
        <v>166072.60973</v>
      </c>
      <c r="K121" s="80">
        <v>24903.773300000001</v>
      </c>
      <c r="L121" s="80">
        <v>0</v>
      </c>
      <c r="M121" s="200">
        <v>43593</v>
      </c>
      <c r="N121" s="200">
        <v>43634</v>
      </c>
      <c r="O121" s="200">
        <v>43697</v>
      </c>
      <c r="P121" s="107">
        <v>0</v>
      </c>
      <c r="Q121" s="200">
        <v>43802</v>
      </c>
      <c r="R121" s="201" t="s">
        <v>498</v>
      </c>
      <c r="S121" s="118">
        <f t="shared" si="49"/>
        <v>190976.38303</v>
      </c>
      <c r="T121" s="201" t="s">
        <v>484</v>
      </c>
      <c r="U121" s="200">
        <v>43827</v>
      </c>
      <c r="V121" s="199">
        <v>44012</v>
      </c>
      <c r="W121" s="103">
        <v>1</v>
      </c>
      <c r="X121" s="100" t="s">
        <v>353</v>
      </c>
      <c r="Y121" s="100">
        <v>250</v>
      </c>
      <c r="Z121" s="129"/>
      <c r="AA121" s="106">
        <f t="shared" si="52"/>
        <v>0</v>
      </c>
      <c r="AB121" s="106">
        <v>0</v>
      </c>
      <c r="AC121" s="106">
        <v>0</v>
      </c>
      <c r="AD121" s="106">
        <f t="shared" si="53"/>
        <v>0</v>
      </c>
      <c r="AE121" s="106">
        <v>0</v>
      </c>
      <c r="AF121" s="106">
        <v>0</v>
      </c>
      <c r="AG121" s="90">
        <f t="shared" si="50"/>
        <v>0</v>
      </c>
      <c r="AH121" s="16"/>
    </row>
    <row r="122" spans="1:34" ht="93.75" x14ac:dyDescent="0.25">
      <c r="A122" s="2" t="s">
        <v>449</v>
      </c>
      <c r="D122" s="2" t="s">
        <v>473</v>
      </c>
      <c r="E122" s="73">
        <v>93</v>
      </c>
      <c r="F122" s="73" t="s">
        <v>316</v>
      </c>
      <c r="G122" s="13" t="s">
        <v>355</v>
      </c>
      <c r="H122" s="8">
        <v>1</v>
      </c>
      <c r="I122" s="80">
        <f t="shared" si="51"/>
        <v>214371.36299999998</v>
      </c>
      <c r="J122" s="160">
        <v>186416.82882</v>
      </c>
      <c r="K122" s="80">
        <v>27954.534179999999</v>
      </c>
      <c r="L122" s="80">
        <v>0</v>
      </c>
      <c r="M122" s="200">
        <v>43593</v>
      </c>
      <c r="N122" s="200">
        <v>43633</v>
      </c>
      <c r="O122" s="200">
        <v>43697</v>
      </c>
      <c r="P122" s="107">
        <v>0</v>
      </c>
      <c r="Q122" s="200">
        <v>43725</v>
      </c>
      <c r="R122" s="200">
        <v>43815</v>
      </c>
      <c r="S122" s="118">
        <f t="shared" si="49"/>
        <v>214371.36299999998</v>
      </c>
      <c r="T122" s="201" t="s">
        <v>484</v>
      </c>
      <c r="U122" s="200">
        <v>43817</v>
      </c>
      <c r="V122" s="199">
        <v>44012</v>
      </c>
      <c r="W122" s="103">
        <v>1</v>
      </c>
      <c r="X122" s="100" t="s">
        <v>353</v>
      </c>
      <c r="Y122" s="100">
        <v>250</v>
      </c>
      <c r="Z122" s="129"/>
      <c r="AA122" s="106">
        <f t="shared" si="52"/>
        <v>0</v>
      </c>
      <c r="AB122" s="106">
        <v>0</v>
      </c>
      <c r="AC122" s="106">
        <v>0</v>
      </c>
      <c r="AD122" s="106">
        <v>49657.54782</v>
      </c>
      <c r="AE122" s="106">
        <f>AD122-AF122</f>
        <v>43182.203584272</v>
      </c>
      <c r="AF122" s="106">
        <f>AD122*0.1304</f>
        <v>6475.3442357279991</v>
      </c>
      <c r="AG122" s="90">
        <f t="shared" si="50"/>
        <v>3.020619986321587</v>
      </c>
      <c r="AH122" s="16"/>
    </row>
    <row r="123" spans="1:34" ht="75" x14ac:dyDescent="0.25">
      <c r="A123" s="2" t="s">
        <v>449</v>
      </c>
      <c r="D123" s="2" t="s">
        <v>473</v>
      </c>
      <c r="E123" s="73">
        <v>94</v>
      </c>
      <c r="F123" s="73" t="s">
        <v>461</v>
      </c>
      <c r="G123" s="13" t="s">
        <v>355</v>
      </c>
      <c r="H123" s="8">
        <v>1</v>
      </c>
      <c r="I123" s="80">
        <f t="shared" si="51"/>
        <v>75359.743170000002</v>
      </c>
      <c r="J123" s="160">
        <v>65532.65393</v>
      </c>
      <c r="K123" s="80">
        <v>9827.0892399999993</v>
      </c>
      <c r="L123" s="80">
        <v>0</v>
      </c>
      <c r="M123" s="200">
        <v>43593</v>
      </c>
      <c r="N123" s="200">
        <v>43633</v>
      </c>
      <c r="O123" s="200">
        <v>43697</v>
      </c>
      <c r="P123" s="107">
        <v>0</v>
      </c>
      <c r="Q123" s="200">
        <v>43727</v>
      </c>
      <c r="R123" s="200">
        <v>43815</v>
      </c>
      <c r="S123" s="118">
        <f t="shared" si="49"/>
        <v>75359.743170000002</v>
      </c>
      <c r="T123" s="201" t="s">
        <v>484</v>
      </c>
      <c r="U123" s="200">
        <v>43827</v>
      </c>
      <c r="V123" s="199">
        <v>44012</v>
      </c>
      <c r="W123" s="103">
        <v>1</v>
      </c>
      <c r="X123" s="100" t="s">
        <v>353</v>
      </c>
      <c r="Y123" s="100">
        <v>250</v>
      </c>
      <c r="Z123" s="129"/>
      <c r="AA123" s="106">
        <f t="shared" si="52"/>
        <v>0</v>
      </c>
      <c r="AB123" s="106">
        <v>0</v>
      </c>
      <c r="AC123" s="106">
        <v>0</v>
      </c>
      <c r="AD123" s="106">
        <f t="shared" si="53"/>
        <v>0</v>
      </c>
      <c r="AE123" s="106">
        <v>0</v>
      </c>
      <c r="AF123" s="106">
        <v>0</v>
      </c>
      <c r="AG123" s="90">
        <f t="shared" si="50"/>
        <v>0</v>
      </c>
      <c r="AH123" s="16"/>
    </row>
    <row r="124" spans="1:34" ht="75" x14ac:dyDescent="0.25">
      <c r="A124" s="2" t="s">
        <v>449</v>
      </c>
      <c r="D124" s="2" t="s">
        <v>473</v>
      </c>
      <c r="E124" s="73">
        <v>95</v>
      </c>
      <c r="F124" s="73" t="s">
        <v>462</v>
      </c>
      <c r="G124" s="13" t="s">
        <v>355</v>
      </c>
      <c r="H124" s="8">
        <v>1</v>
      </c>
      <c r="I124" s="80">
        <f t="shared" si="51"/>
        <v>109057.20314</v>
      </c>
      <c r="J124" s="160">
        <v>94835.885190000001</v>
      </c>
      <c r="K124" s="80">
        <v>14221.317950000001</v>
      </c>
      <c r="L124" s="80">
        <v>0</v>
      </c>
      <c r="M124" s="200">
        <v>43593</v>
      </c>
      <c r="N124" s="200">
        <v>43655</v>
      </c>
      <c r="O124" s="200">
        <v>43697</v>
      </c>
      <c r="P124" s="107">
        <v>0</v>
      </c>
      <c r="Q124" s="200">
        <v>43727</v>
      </c>
      <c r="R124" s="200">
        <v>43816</v>
      </c>
      <c r="S124" s="118">
        <f t="shared" si="49"/>
        <v>109057.20314</v>
      </c>
      <c r="T124" s="201" t="s">
        <v>484</v>
      </c>
      <c r="U124" s="200">
        <v>43817</v>
      </c>
      <c r="V124" s="199">
        <v>44012</v>
      </c>
      <c r="W124" s="103">
        <v>1</v>
      </c>
      <c r="X124" s="100" t="s">
        <v>353</v>
      </c>
      <c r="Y124" s="100">
        <v>250</v>
      </c>
      <c r="Z124" s="129"/>
      <c r="AA124" s="106">
        <f t="shared" si="52"/>
        <v>0</v>
      </c>
      <c r="AB124" s="106">
        <v>0</v>
      </c>
      <c r="AC124" s="106">
        <v>0</v>
      </c>
      <c r="AD124" s="106">
        <f t="shared" si="53"/>
        <v>0</v>
      </c>
      <c r="AE124" s="106">
        <v>0</v>
      </c>
      <c r="AF124" s="106">
        <v>0</v>
      </c>
      <c r="AG124" s="90">
        <f t="shared" si="50"/>
        <v>0</v>
      </c>
      <c r="AH124" s="16"/>
    </row>
    <row r="125" spans="1:34" ht="75" x14ac:dyDescent="0.25">
      <c r="A125" s="2" t="s">
        <v>449</v>
      </c>
      <c r="D125" s="2" t="s">
        <v>473</v>
      </c>
      <c r="E125" s="73">
        <v>96</v>
      </c>
      <c r="F125" s="73" t="s">
        <v>463</v>
      </c>
      <c r="G125" s="13" t="s">
        <v>355</v>
      </c>
      <c r="H125" s="8">
        <v>1</v>
      </c>
      <c r="I125" s="80">
        <f t="shared" si="51"/>
        <v>109057.20314</v>
      </c>
      <c r="J125" s="160">
        <v>94835.885190000001</v>
      </c>
      <c r="K125" s="80">
        <v>14221.317950000001</v>
      </c>
      <c r="L125" s="80">
        <v>0</v>
      </c>
      <c r="M125" s="200">
        <v>43721</v>
      </c>
      <c r="N125" s="200">
        <v>43747</v>
      </c>
      <c r="O125" s="200">
        <v>43770</v>
      </c>
      <c r="P125" s="107">
        <v>0</v>
      </c>
      <c r="Q125" s="200">
        <v>43811</v>
      </c>
      <c r="R125" s="200">
        <v>43847</v>
      </c>
      <c r="S125" s="118">
        <f t="shared" si="49"/>
        <v>109057.20314</v>
      </c>
      <c r="T125" s="201" t="s">
        <v>484</v>
      </c>
      <c r="U125" s="200">
        <v>43819</v>
      </c>
      <c r="V125" s="199">
        <v>44012</v>
      </c>
      <c r="W125" s="103">
        <v>1</v>
      </c>
      <c r="X125" s="100" t="s">
        <v>353</v>
      </c>
      <c r="Y125" s="100">
        <v>250</v>
      </c>
      <c r="Z125" s="129"/>
      <c r="AA125" s="106">
        <f t="shared" si="52"/>
        <v>0</v>
      </c>
      <c r="AB125" s="106">
        <v>0</v>
      </c>
      <c r="AC125" s="106">
        <v>0</v>
      </c>
      <c r="AD125" s="106">
        <f t="shared" si="53"/>
        <v>0</v>
      </c>
      <c r="AE125" s="106">
        <v>0</v>
      </c>
      <c r="AF125" s="106">
        <v>0</v>
      </c>
      <c r="AG125" s="90">
        <f t="shared" si="50"/>
        <v>0</v>
      </c>
      <c r="AH125" s="16"/>
    </row>
    <row r="126" spans="1:34" ht="75" x14ac:dyDescent="0.25">
      <c r="A126" s="2" t="s">
        <v>449</v>
      </c>
      <c r="D126" s="2" t="s">
        <v>473</v>
      </c>
      <c r="E126" s="73">
        <v>97</v>
      </c>
      <c r="F126" s="73" t="s">
        <v>317</v>
      </c>
      <c r="G126" s="13" t="s">
        <v>355</v>
      </c>
      <c r="H126" s="8">
        <v>1</v>
      </c>
      <c r="I126" s="80">
        <f t="shared" si="51"/>
        <v>109057.20314</v>
      </c>
      <c r="J126" s="160">
        <v>94835.885190000001</v>
      </c>
      <c r="K126" s="80">
        <v>14221.317950000001</v>
      </c>
      <c r="L126" s="80">
        <v>0</v>
      </c>
      <c r="M126" s="200">
        <v>43665</v>
      </c>
      <c r="N126" s="200">
        <v>43684</v>
      </c>
      <c r="O126" s="200">
        <v>43738</v>
      </c>
      <c r="P126" s="107">
        <v>0</v>
      </c>
      <c r="Q126" s="200">
        <v>43797</v>
      </c>
      <c r="R126" s="200">
        <v>43825</v>
      </c>
      <c r="S126" s="118">
        <f t="shared" si="49"/>
        <v>109057.20314</v>
      </c>
      <c r="T126" s="201" t="s">
        <v>484</v>
      </c>
      <c r="U126" s="200">
        <v>43825</v>
      </c>
      <c r="V126" s="199">
        <v>44012</v>
      </c>
      <c r="W126" s="103">
        <v>1</v>
      </c>
      <c r="X126" s="100" t="s">
        <v>353</v>
      </c>
      <c r="Y126" s="100">
        <v>250</v>
      </c>
      <c r="Z126" s="129"/>
      <c r="AA126" s="106">
        <f t="shared" si="52"/>
        <v>0</v>
      </c>
      <c r="AB126" s="106">
        <v>0</v>
      </c>
      <c r="AC126" s="106">
        <v>0</v>
      </c>
      <c r="AD126" s="106">
        <f t="shared" si="53"/>
        <v>0</v>
      </c>
      <c r="AE126" s="106">
        <v>0</v>
      </c>
      <c r="AF126" s="106">
        <v>0</v>
      </c>
      <c r="AG126" s="90">
        <f t="shared" si="50"/>
        <v>0</v>
      </c>
      <c r="AH126" s="16"/>
    </row>
    <row r="127" spans="1:34" ht="75" x14ac:dyDescent="0.25">
      <c r="A127" s="2" t="s">
        <v>449</v>
      </c>
      <c r="D127" s="2" t="s">
        <v>473</v>
      </c>
      <c r="E127" s="73">
        <v>98</v>
      </c>
      <c r="F127" s="73" t="s">
        <v>318</v>
      </c>
      <c r="G127" s="13" t="s">
        <v>355</v>
      </c>
      <c r="H127" s="8">
        <v>1</v>
      </c>
      <c r="I127" s="80">
        <f t="shared" si="51"/>
        <v>126028.24578</v>
      </c>
      <c r="J127" s="160">
        <v>109611.98566000001</v>
      </c>
      <c r="K127" s="80">
        <v>16416.260119999999</v>
      </c>
      <c r="L127" s="80">
        <v>0</v>
      </c>
      <c r="M127" s="200">
        <v>43614</v>
      </c>
      <c r="N127" s="200">
        <v>43655</v>
      </c>
      <c r="O127" s="200">
        <v>43697</v>
      </c>
      <c r="P127" s="107">
        <v>0</v>
      </c>
      <c r="Q127" s="200">
        <v>43802</v>
      </c>
      <c r="R127" s="200">
        <v>43825</v>
      </c>
      <c r="S127" s="118">
        <f t="shared" si="49"/>
        <v>126028.24578</v>
      </c>
      <c r="T127" s="201" t="s">
        <v>484</v>
      </c>
      <c r="U127" s="200">
        <v>43827</v>
      </c>
      <c r="V127" s="199">
        <v>44012</v>
      </c>
      <c r="W127" s="103">
        <v>1</v>
      </c>
      <c r="X127" s="100" t="s">
        <v>353</v>
      </c>
      <c r="Y127" s="100">
        <v>250</v>
      </c>
      <c r="Z127" s="129"/>
      <c r="AA127" s="106">
        <f t="shared" si="52"/>
        <v>0</v>
      </c>
      <c r="AB127" s="106">
        <v>0</v>
      </c>
      <c r="AC127" s="106">
        <v>0</v>
      </c>
      <c r="AD127" s="106">
        <f t="shared" si="53"/>
        <v>0</v>
      </c>
      <c r="AE127" s="106">
        <v>0</v>
      </c>
      <c r="AF127" s="106">
        <v>0</v>
      </c>
      <c r="AG127" s="90">
        <f t="shared" si="50"/>
        <v>0</v>
      </c>
      <c r="AH127" s="16"/>
    </row>
    <row r="128" spans="1:34" ht="75" x14ac:dyDescent="0.25">
      <c r="A128" s="2" t="s">
        <v>449</v>
      </c>
      <c r="D128" s="2" t="s">
        <v>473</v>
      </c>
      <c r="E128" s="73">
        <v>99</v>
      </c>
      <c r="F128" s="73" t="s">
        <v>319</v>
      </c>
      <c r="G128" s="13" t="s">
        <v>355</v>
      </c>
      <c r="H128" s="8">
        <v>1</v>
      </c>
      <c r="I128" s="80">
        <f t="shared" si="51"/>
        <v>214371.36299999998</v>
      </c>
      <c r="J128" s="160">
        <v>186416.82882</v>
      </c>
      <c r="K128" s="80">
        <v>27954.534179999999</v>
      </c>
      <c r="L128" s="80">
        <v>0</v>
      </c>
      <c r="M128" s="200">
        <v>43593</v>
      </c>
      <c r="N128" s="200">
        <v>43655</v>
      </c>
      <c r="O128" s="200">
        <v>43697</v>
      </c>
      <c r="P128" s="107">
        <v>0</v>
      </c>
      <c r="Q128" s="200">
        <v>43727</v>
      </c>
      <c r="R128" s="200">
        <v>43816</v>
      </c>
      <c r="S128" s="118">
        <f t="shared" si="49"/>
        <v>214371.36299999998</v>
      </c>
      <c r="T128" s="201" t="s">
        <v>484</v>
      </c>
      <c r="U128" s="200">
        <v>43819</v>
      </c>
      <c r="V128" s="199">
        <v>44012</v>
      </c>
      <c r="W128" s="103">
        <v>1</v>
      </c>
      <c r="X128" s="100" t="s">
        <v>353</v>
      </c>
      <c r="Y128" s="100">
        <v>250</v>
      </c>
      <c r="Z128" s="129"/>
      <c r="AA128" s="106">
        <f t="shared" si="52"/>
        <v>0</v>
      </c>
      <c r="AB128" s="106">
        <v>0</v>
      </c>
      <c r="AC128" s="106">
        <v>0</v>
      </c>
      <c r="AD128" s="106">
        <v>49657.54782</v>
      </c>
      <c r="AE128" s="106">
        <f>AD128-AF128</f>
        <v>43182.203584272</v>
      </c>
      <c r="AF128" s="106">
        <f>AD128*0.1304</f>
        <v>6475.3442357279991</v>
      </c>
      <c r="AG128" s="90">
        <f t="shared" si="50"/>
        <v>3.020619986321587</v>
      </c>
      <c r="AH128" s="16"/>
    </row>
    <row r="129" spans="1:34" ht="75" x14ac:dyDescent="0.25">
      <c r="A129" s="2" t="s">
        <v>449</v>
      </c>
      <c r="D129" s="2" t="s">
        <v>473</v>
      </c>
      <c r="E129" s="73">
        <v>100</v>
      </c>
      <c r="F129" s="73" t="s">
        <v>464</v>
      </c>
      <c r="G129" s="13" t="s">
        <v>355</v>
      </c>
      <c r="H129" s="8">
        <v>1</v>
      </c>
      <c r="I129" s="80">
        <f t="shared" si="51"/>
        <v>109057.20314</v>
      </c>
      <c r="J129" s="160">
        <v>94835.885190000001</v>
      </c>
      <c r="K129" s="80">
        <v>14221.317950000001</v>
      </c>
      <c r="L129" s="80">
        <v>0</v>
      </c>
      <c r="M129" s="200">
        <v>43734</v>
      </c>
      <c r="N129" s="200">
        <v>43756</v>
      </c>
      <c r="O129" s="200">
        <v>43791</v>
      </c>
      <c r="P129" s="107">
        <v>0</v>
      </c>
      <c r="Q129" s="200">
        <v>43813</v>
      </c>
      <c r="R129" s="201" t="s">
        <v>493</v>
      </c>
      <c r="S129" s="118">
        <f t="shared" si="49"/>
        <v>109057.20314</v>
      </c>
      <c r="T129" s="201" t="s">
        <v>484</v>
      </c>
      <c r="U129" s="200">
        <v>43827</v>
      </c>
      <c r="V129" s="199">
        <v>44012</v>
      </c>
      <c r="W129" s="103">
        <v>1</v>
      </c>
      <c r="X129" s="100" t="s">
        <v>353</v>
      </c>
      <c r="Y129" s="100">
        <v>250</v>
      </c>
      <c r="Z129" s="129"/>
      <c r="AA129" s="106">
        <f t="shared" si="52"/>
        <v>0</v>
      </c>
      <c r="AB129" s="106">
        <v>0</v>
      </c>
      <c r="AC129" s="106">
        <v>0</v>
      </c>
      <c r="AD129" s="106">
        <f t="shared" si="53"/>
        <v>0</v>
      </c>
      <c r="AE129" s="106">
        <v>0</v>
      </c>
      <c r="AF129" s="106">
        <v>0</v>
      </c>
      <c r="AG129" s="90">
        <f t="shared" si="50"/>
        <v>0</v>
      </c>
      <c r="AH129" s="16"/>
    </row>
    <row r="130" spans="1:34" ht="75" x14ac:dyDescent="0.25">
      <c r="A130" s="2" t="s">
        <v>449</v>
      </c>
      <c r="D130" s="2" t="s">
        <v>473</v>
      </c>
      <c r="E130" s="73">
        <v>101</v>
      </c>
      <c r="F130" s="73" t="s">
        <v>465</v>
      </c>
      <c r="G130" s="13" t="s">
        <v>355</v>
      </c>
      <c r="H130" s="8">
        <v>1</v>
      </c>
      <c r="I130" s="80">
        <f t="shared" si="51"/>
        <v>214371.36299999998</v>
      </c>
      <c r="J130" s="160">
        <v>186416.82882</v>
      </c>
      <c r="K130" s="80">
        <v>27954.534179999999</v>
      </c>
      <c r="L130" s="80">
        <v>0</v>
      </c>
      <c r="M130" s="200">
        <v>43593</v>
      </c>
      <c r="N130" s="200">
        <v>43626</v>
      </c>
      <c r="O130" s="200">
        <v>43697</v>
      </c>
      <c r="P130" s="107">
        <v>0</v>
      </c>
      <c r="Q130" s="200">
        <v>43802</v>
      </c>
      <c r="R130" s="201" t="s">
        <v>472</v>
      </c>
      <c r="S130" s="118">
        <f t="shared" si="49"/>
        <v>214371.36299999998</v>
      </c>
      <c r="T130" s="201" t="s">
        <v>484</v>
      </c>
      <c r="U130" s="200">
        <v>43827</v>
      </c>
      <c r="V130" s="199">
        <v>44012</v>
      </c>
      <c r="W130" s="103">
        <v>1</v>
      </c>
      <c r="X130" s="100" t="s">
        <v>353</v>
      </c>
      <c r="Y130" s="100">
        <v>250</v>
      </c>
      <c r="Z130" s="129"/>
      <c r="AA130" s="106">
        <f t="shared" si="52"/>
        <v>0</v>
      </c>
      <c r="AB130" s="106">
        <v>0</v>
      </c>
      <c r="AC130" s="106">
        <v>0</v>
      </c>
      <c r="AD130" s="106">
        <f t="shared" si="53"/>
        <v>0</v>
      </c>
      <c r="AE130" s="106">
        <v>0</v>
      </c>
      <c r="AF130" s="106">
        <v>0</v>
      </c>
      <c r="AG130" s="90">
        <f t="shared" si="50"/>
        <v>0</v>
      </c>
      <c r="AH130" s="16"/>
    </row>
    <row r="131" spans="1:34" ht="56.25" x14ac:dyDescent="0.25">
      <c r="A131" s="2" t="s">
        <v>449</v>
      </c>
      <c r="D131" s="2" t="s">
        <v>473</v>
      </c>
      <c r="E131" s="73">
        <v>102</v>
      </c>
      <c r="F131" s="73" t="s">
        <v>466</v>
      </c>
      <c r="G131" s="13" t="s">
        <v>355</v>
      </c>
      <c r="H131" s="8">
        <v>1</v>
      </c>
      <c r="I131" s="80">
        <f t="shared" si="51"/>
        <v>109057.20314</v>
      </c>
      <c r="J131" s="160">
        <v>94835.885190000001</v>
      </c>
      <c r="K131" s="80">
        <v>14221.317950000001</v>
      </c>
      <c r="L131" s="80">
        <v>0</v>
      </c>
      <c r="M131" s="200">
        <v>43721</v>
      </c>
      <c r="N131" s="200">
        <v>43747</v>
      </c>
      <c r="O131" s="200">
        <v>43770</v>
      </c>
      <c r="P131" s="107">
        <v>0</v>
      </c>
      <c r="Q131" s="200">
        <v>43811</v>
      </c>
      <c r="R131" s="201" t="s">
        <v>493</v>
      </c>
      <c r="S131" s="118">
        <f t="shared" si="49"/>
        <v>109057.20314</v>
      </c>
      <c r="T131" s="201" t="s">
        <v>484</v>
      </c>
      <c r="U131" s="200">
        <v>43825</v>
      </c>
      <c r="V131" s="199">
        <v>44012</v>
      </c>
      <c r="W131" s="103">
        <v>1</v>
      </c>
      <c r="X131" s="100" t="s">
        <v>353</v>
      </c>
      <c r="Y131" s="100">
        <v>250</v>
      </c>
      <c r="Z131" s="129"/>
      <c r="AA131" s="106">
        <f t="shared" si="52"/>
        <v>0</v>
      </c>
      <c r="AB131" s="106">
        <v>0</v>
      </c>
      <c r="AC131" s="106">
        <v>0</v>
      </c>
      <c r="AD131" s="106">
        <f t="shared" si="53"/>
        <v>0</v>
      </c>
      <c r="AE131" s="106">
        <v>0</v>
      </c>
      <c r="AF131" s="106">
        <v>0</v>
      </c>
      <c r="AG131" s="90">
        <f t="shared" si="50"/>
        <v>0</v>
      </c>
      <c r="AH131" s="16"/>
    </row>
    <row r="132" spans="1:34" ht="75" x14ac:dyDescent="0.25">
      <c r="A132" s="2" t="s">
        <v>449</v>
      </c>
      <c r="D132" s="2" t="s">
        <v>473</v>
      </c>
      <c r="E132" s="73">
        <v>103</v>
      </c>
      <c r="F132" s="73" t="s">
        <v>467</v>
      </c>
      <c r="G132" s="13" t="s">
        <v>355</v>
      </c>
      <c r="H132" s="8">
        <v>1</v>
      </c>
      <c r="I132" s="80">
        <f t="shared" si="51"/>
        <v>124273.37376999999</v>
      </c>
      <c r="J132" s="160">
        <v>108086.09769</v>
      </c>
      <c r="K132" s="80">
        <v>16187.27608</v>
      </c>
      <c r="L132" s="80">
        <v>0</v>
      </c>
      <c r="M132" s="200">
        <v>43593</v>
      </c>
      <c r="N132" s="200">
        <v>43626</v>
      </c>
      <c r="O132" s="200">
        <v>43697</v>
      </c>
      <c r="P132" s="107">
        <v>0</v>
      </c>
      <c r="Q132" s="200">
        <v>43794</v>
      </c>
      <c r="R132" s="200">
        <v>43840</v>
      </c>
      <c r="S132" s="118">
        <f t="shared" si="49"/>
        <v>124273.37376999999</v>
      </c>
      <c r="T132" s="201" t="s">
        <v>484</v>
      </c>
      <c r="U132" s="200">
        <v>43817</v>
      </c>
      <c r="V132" s="199">
        <v>44012</v>
      </c>
      <c r="W132" s="103">
        <v>1</v>
      </c>
      <c r="X132" s="100" t="s">
        <v>353</v>
      </c>
      <c r="Y132" s="100">
        <v>250</v>
      </c>
      <c r="Z132" s="129"/>
      <c r="AA132" s="106">
        <f t="shared" si="52"/>
        <v>0</v>
      </c>
      <c r="AB132" s="106">
        <v>0</v>
      </c>
      <c r="AC132" s="106">
        <v>0</v>
      </c>
      <c r="AD132" s="106">
        <f t="shared" si="53"/>
        <v>0</v>
      </c>
      <c r="AE132" s="106">
        <v>0</v>
      </c>
      <c r="AF132" s="106">
        <v>0</v>
      </c>
      <c r="AG132" s="90">
        <f t="shared" si="50"/>
        <v>0</v>
      </c>
      <c r="AH132" s="16"/>
    </row>
    <row r="133" spans="1:34" ht="75" x14ac:dyDescent="0.25">
      <c r="A133" s="2" t="s">
        <v>449</v>
      </c>
      <c r="D133" s="2" t="s">
        <v>473</v>
      </c>
      <c r="E133" s="73">
        <v>104</v>
      </c>
      <c r="F133" s="73" t="s">
        <v>468</v>
      </c>
      <c r="G133" s="13" t="s">
        <v>355</v>
      </c>
      <c r="H133" s="8">
        <v>1</v>
      </c>
      <c r="I133" s="80">
        <f t="shared" si="51"/>
        <v>75359.743170000002</v>
      </c>
      <c r="J133" s="160">
        <v>65532.65393</v>
      </c>
      <c r="K133" s="80">
        <v>9827.0892399999993</v>
      </c>
      <c r="L133" s="80">
        <v>0</v>
      </c>
      <c r="M133" s="200">
        <v>43593</v>
      </c>
      <c r="N133" s="200">
        <v>43644</v>
      </c>
      <c r="O133" s="200">
        <v>43697</v>
      </c>
      <c r="P133" s="107">
        <v>0</v>
      </c>
      <c r="Q133" s="200">
        <v>43725</v>
      </c>
      <c r="R133" s="200">
        <v>43815</v>
      </c>
      <c r="S133" s="118">
        <f t="shared" si="49"/>
        <v>75359.743170000002</v>
      </c>
      <c r="T133" s="201" t="s">
        <v>484</v>
      </c>
      <c r="U133" s="200">
        <v>43825</v>
      </c>
      <c r="V133" s="199">
        <v>44012</v>
      </c>
      <c r="W133" s="103">
        <v>1</v>
      </c>
      <c r="X133" s="100" t="s">
        <v>353</v>
      </c>
      <c r="Y133" s="100">
        <v>250</v>
      </c>
      <c r="Z133" s="129"/>
      <c r="AA133" s="106">
        <f t="shared" si="52"/>
        <v>0</v>
      </c>
      <c r="AB133" s="106">
        <v>0</v>
      </c>
      <c r="AC133" s="106">
        <v>0</v>
      </c>
      <c r="AD133" s="106">
        <f t="shared" si="53"/>
        <v>0</v>
      </c>
      <c r="AE133" s="106">
        <v>0</v>
      </c>
      <c r="AF133" s="106">
        <v>0</v>
      </c>
      <c r="AG133" s="90">
        <f t="shared" si="50"/>
        <v>0</v>
      </c>
      <c r="AH133" s="16"/>
    </row>
    <row r="134" spans="1:34" ht="56.25" x14ac:dyDescent="0.25">
      <c r="A134" s="2" t="s">
        <v>449</v>
      </c>
      <c r="D134" s="2" t="s">
        <v>473</v>
      </c>
      <c r="E134" s="73">
        <v>105</v>
      </c>
      <c r="F134" s="73" t="s">
        <v>469</v>
      </c>
      <c r="G134" s="13" t="s">
        <v>355</v>
      </c>
      <c r="H134" s="8">
        <v>1</v>
      </c>
      <c r="I134" s="80">
        <f t="shared" si="51"/>
        <v>109057.20314</v>
      </c>
      <c r="J134" s="160">
        <v>94835.885190000001</v>
      </c>
      <c r="K134" s="80">
        <v>14221.317950000001</v>
      </c>
      <c r="L134" s="80">
        <v>0</v>
      </c>
      <c r="M134" s="201" t="s">
        <v>483</v>
      </c>
      <c r="N134" s="200">
        <v>43747</v>
      </c>
      <c r="O134" s="200">
        <v>43770</v>
      </c>
      <c r="P134" s="107">
        <v>0</v>
      </c>
      <c r="Q134" s="200">
        <v>43812</v>
      </c>
      <c r="R134" s="201" t="s">
        <v>493</v>
      </c>
      <c r="S134" s="118">
        <f t="shared" si="49"/>
        <v>109057.20314</v>
      </c>
      <c r="T134" s="201" t="s">
        <v>484</v>
      </c>
      <c r="U134" s="200">
        <v>43827</v>
      </c>
      <c r="V134" s="199">
        <v>44012</v>
      </c>
      <c r="W134" s="103">
        <v>1</v>
      </c>
      <c r="X134" s="100" t="s">
        <v>353</v>
      </c>
      <c r="Y134" s="100">
        <v>250</v>
      </c>
      <c r="Z134" s="129"/>
      <c r="AA134" s="106">
        <f t="shared" si="52"/>
        <v>0</v>
      </c>
      <c r="AB134" s="106">
        <v>0</v>
      </c>
      <c r="AC134" s="106">
        <v>0</v>
      </c>
      <c r="AD134" s="106">
        <f t="shared" si="53"/>
        <v>0</v>
      </c>
      <c r="AE134" s="106">
        <v>0</v>
      </c>
      <c r="AF134" s="106">
        <v>0</v>
      </c>
      <c r="AG134" s="90">
        <f t="shared" si="50"/>
        <v>0</v>
      </c>
      <c r="AH134" s="16"/>
    </row>
    <row r="135" spans="1:34" ht="75" x14ac:dyDescent="0.25">
      <c r="A135" s="2" t="s">
        <v>449</v>
      </c>
      <c r="D135" s="2" t="s">
        <v>473</v>
      </c>
      <c r="E135" s="73">
        <v>106</v>
      </c>
      <c r="F135" s="73" t="s">
        <v>470</v>
      </c>
      <c r="G135" s="13" t="s">
        <v>355</v>
      </c>
      <c r="H135" s="8">
        <v>1</v>
      </c>
      <c r="I135" s="80">
        <f t="shared" si="51"/>
        <v>109057.20314</v>
      </c>
      <c r="J135" s="160">
        <v>94835.885190000001</v>
      </c>
      <c r="K135" s="80">
        <v>14221.317950000001</v>
      </c>
      <c r="L135" s="80">
        <v>0</v>
      </c>
      <c r="M135" s="200">
        <v>43606</v>
      </c>
      <c r="N135" s="200">
        <v>43655</v>
      </c>
      <c r="O135" s="200">
        <v>43707</v>
      </c>
      <c r="P135" s="107">
        <v>0</v>
      </c>
      <c r="Q135" s="200">
        <v>43802</v>
      </c>
      <c r="R135" s="200">
        <v>43829</v>
      </c>
      <c r="S135" s="118">
        <f t="shared" si="49"/>
        <v>109057.20314</v>
      </c>
      <c r="T135" s="201" t="s">
        <v>484</v>
      </c>
      <c r="U135" s="200">
        <v>43827</v>
      </c>
      <c r="V135" s="199">
        <v>44012</v>
      </c>
      <c r="W135" s="103">
        <v>1</v>
      </c>
      <c r="X135" s="100" t="s">
        <v>353</v>
      </c>
      <c r="Y135" s="100">
        <v>250</v>
      </c>
      <c r="Z135" s="129"/>
      <c r="AA135" s="106">
        <f t="shared" si="52"/>
        <v>0</v>
      </c>
      <c r="AB135" s="106">
        <v>0</v>
      </c>
      <c r="AC135" s="106">
        <v>0</v>
      </c>
      <c r="AD135" s="106">
        <f t="shared" si="53"/>
        <v>0</v>
      </c>
      <c r="AE135" s="106">
        <v>0</v>
      </c>
      <c r="AF135" s="106">
        <v>0</v>
      </c>
      <c r="AG135" s="90">
        <f t="shared" si="50"/>
        <v>0</v>
      </c>
      <c r="AH135" s="16"/>
    </row>
    <row r="136" spans="1:34" ht="131.25" x14ac:dyDescent="0.25">
      <c r="A136" s="2" t="s">
        <v>449</v>
      </c>
      <c r="D136" s="2" t="s">
        <v>473</v>
      </c>
      <c r="E136" s="73">
        <v>107</v>
      </c>
      <c r="F136" s="73" t="s">
        <v>320</v>
      </c>
      <c r="G136" s="13" t="s">
        <v>355</v>
      </c>
      <c r="H136" s="8">
        <v>1</v>
      </c>
      <c r="I136" s="80">
        <f t="shared" si="51"/>
        <v>0</v>
      </c>
      <c r="J136" s="160">
        <v>0</v>
      </c>
      <c r="K136" s="80">
        <v>0</v>
      </c>
      <c r="L136" s="80">
        <v>0</v>
      </c>
      <c r="M136" s="200">
        <v>43599</v>
      </c>
      <c r="N136" s="200">
        <v>43626</v>
      </c>
      <c r="O136" s="200">
        <v>43697</v>
      </c>
      <c r="P136" s="107">
        <v>0</v>
      </c>
      <c r="Q136" s="200">
        <v>43717</v>
      </c>
      <c r="R136" s="200">
        <v>43787</v>
      </c>
      <c r="S136" s="118">
        <f t="shared" si="49"/>
        <v>0</v>
      </c>
      <c r="T136" s="201">
        <v>7</v>
      </c>
      <c r="U136" s="202" t="s">
        <v>775</v>
      </c>
      <c r="V136" s="198">
        <v>44377</v>
      </c>
      <c r="W136" s="103">
        <v>0</v>
      </c>
      <c r="X136" s="100">
        <v>0</v>
      </c>
      <c r="Y136" s="100"/>
      <c r="Z136" s="129"/>
      <c r="AA136" s="106">
        <f t="shared" si="52"/>
        <v>0</v>
      </c>
      <c r="AB136" s="106">
        <v>0</v>
      </c>
      <c r="AC136" s="106">
        <v>0</v>
      </c>
      <c r="AD136" s="106">
        <f t="shared" si="53"/>
        <v>0</v>
      </c>
      <c r="AE136" s="106">
        <v>0</v>
      </c>
      <c r="AF136" s="106">
        <v>0</v>
      </c>
      <c r="AG136" s="90" t="e">
        <f t="shared" si="50"/>
        <v>#DIV/0!</v>
      </c>
      <c r="AH136" s="16" t="s">
        <v>505</v>
      </c>
    </row>
    <row r="137" spans="1:34" ht="131.25" x14ac:dyDescent="0.25">
      <c r="A137" s="2" t="s">
        <v>449</v>
      </c>
      <c r="D137" s="2" t="s">
        <v>473</v>
      </c>
      <c r="E137" s="73">
        <v>108</v>
      </c>
      <c r="F137" s="73" t="s">
        <v>321</v>
      </c>
      <c r="G137" s="13" t="s">
        <v>355</v>
      </c>
      <c r="H137" s="8">
        <v>1</v>
      </c>
      <c r="I137" s="80">
        <f t="shared" si="51"/>
        <v>0</v>
      </c>
      <c r="J137" s="160">
        <v>0</v>
      </c>
      <c r="K137" s="80">
        <v>0</v>
      </c>
      <c r="L137" s="80">
        <v>0</v>
      </c>
      <c r="M137" s="200">
        <v>43599</v>
      </c>
      <c r="N137" s="200">
        <v>43626</v>
      </c>
      <c r="O137" s="200">
        <v>43697</v>
      </c>
      <c r="P137" s="107">
        <v>0</v>
      </c>
      <c r="Q137" s="200">
        <v>43717</v>
      </c>
      <c r="R137" s="200">
        <v>43783</v>
      </c>
      <c r="S137" s="118">
        <f t="shared" si="49"/>
        <v>0</v>
      </c>
      <c r="T137" s="201" t="s">
        <v>484</v>
      </c>
      <c r="U137" s="202" t="s">
        <v>775</v>
      </c>
      <c r="V137" s="198">
        <v>44377</v>
      </c>
      <c r="W137" s="103">
        <v>0</v>
      </c>
      <c r="X137" s="100">
        <v>0</v>
      </c>
      <c r="Y137" s="100"/>
      <c r="Z137" s="129"/>
      <c r="AA137" s="106">
        <f t="shared" si="52"/>
        <v>0</v>
      </c>
      <c r="AB137" s="106">
        <v>0</v>
      </c>
      <c r="AC137" s="106">
        <v>0</v>
      </c>
      <c r="AD137" s="106">
        <f t="shared" si="53"/>
        <v>0</v>
      </c>
      <c r="AE137" s="106">
        <v>0</v>
      </c>
      <c r="AF137" s="106">
        <v>0</v>
      </c>
      <c r="AG137" s="90" t="e">
        <f t="shared" si="50"/>
        <v>#DIV/0!</v>
      </c>
      <c r="AH137" s="16" t="s">
        <v>505</v>
      </c>
    </row>
    <row r="138" spans="1:34" ht="112.5" x14ac:dyDescent="0.25">
      <c r="A138" s="2" t="s">
        <v>449</v>
      </c>
      <c r="E138" s="38">
        <v>109</v>
      </c>
      <c r="F138" s="57" t="s">
        <v>197</v>
      </c>
      <c r="G138" s="13" t="s">
        <v>355</v>
      </c>
      <c r="H138" s="8">
        <v>1</v>
      </c>
      <c r="I138" s="106">
        <f t="shared" ref="I138:I150" si="54">J138+K138</f>
        <v>39869.26</v>
      </c>
      <c r="J138" s="106">
        <v>0</v>
      </c>
      <c r="K138" s="106">
        <v>39869.26</v>
      </c>
      <c r="L138" s="80">
        <v>0</v>
      </c>
      <c r="M138" s="201" t="s">
        <v>485</v>
      </c>
      <c r="N138" s="201" t="s">
        <v>485</v>
      </c>
      <c r="O138" s="201" t="s">
        <v>485</v>
      </c>
      <c r="P138" s="107">
        <v>0</v>
      </c>
      <c r="Q138" s="200">
        <v>43446</v>
      </c>
      <c r="R138" s="200">
        <v>43514</v>
      </c>
      <c r="S138" s="117">
        <f t="shared" si="49"/>
        <v>39869.26</v>
      </c>
      <c r="T138" s="200">
        <v>43885</v>
      </c>
      <c r="U138" s="200">
        <v>43900</v>
      </c>
      <c r="V138" s="199">
        <v>44042</v>
      </c>
      <c r="W138" s="103">
        <v>1</v>
      </c>
      <c r="X138" s="100" t="s">
        <v>116</v>
      </c>
      <c r="Y138" s="100">
        <v>60</v>
      </c>
      <c r="Z138" s="129">
        <v>80</v>
      </c>
      <c r="AA138" s="106">
        <f t="shared" ref="AA138:AA150" si="55">AB138+AC138</f>
        <v>9869.26</v>
      </c>
      <c r="AB138" s="106">
        <v>0</v>
      </c>
      <c r="AC138" s="106">
        <v>9869.26</v>
      </c>
      <c r="AD138" s="106">
        <f t="shared" ref="AD138:AD150" si="56">AE138+AF138</f>
        <v>0</v>
      </c>
      <c r="AE138" s="106">
        <v>0</v>
      </c>
      <c r="AF138" s="106">
        <v>0</v>
      </c>
      <c r="AG138" s="90">
        <f t="shared" si="50"/>
        <v>0</v>
      </c>
      <c r="AH138" s="16" t="s">
        <v>506</v>
      </c>
    </row>
    <row r="139" spans="1:34" ht="56.25" x14ac:dyDescent="0.25">
      <c r="A139" s="2" t="s">
        <v>449</v>
      </c>
      <c r="E139" s="38">
        <v>110</v>
      </c>
      <c r="F139" s="116" t="s">
        <v>554</v>
      </c>
      <c r="G139" s="100" t="s">
        <v>355</v>
      </c>
      <c r="H139" s="8">
        <v>1</v>
      </c>
      <c r="I139" s="106">
        <f t="shared" si="54"/>
        <v>11113.72</v>
      </c>
      <c r="J139" s="106">
        <v>0</v>
      </c>
      <c r="K139" s="106">
        <v>11113.72</v>
      </c>
      <c r="L139" s="80">
        <v>0</v>
      </c>
      <c r="M139" s="201" t="s">
        <v>587</v>
      </c>
      <c r="N139" s="201" t="s">
        <v>581</v>
      </c>
      <c r="O139" s="201" t="s">
        <v>581</v>
      </c>
      <c r="P139" s="80">
        <v>0</v>
      </c>
      <c r="Q139" s="200" t="s">
        <v>587</v>
      </c>
      <c r="R139" s="200" t="s">
        <v>581</v>
      </c>
      <c r="S139" s="117">
        <f t="shared" si="49"/>
        <v>11113.72</v>
      </c>
      <c r="T139" s="199">
        <v>43976</v>
      </c>
      <c r="U139" s="198">
        <v>44001</v>
      </c>
      <c r="V139" s="198">
        <v>44129</v>
      </c>
      <c r="W139" s="103">
        <v>1</v>
      </c>
      <c r="X139" s="100" t="s">
        <v>116</v>
      </c>
      <c r="Y139" s="100">
        <v>60</v>
      </c>
      <c r="Z139" s="129"/>
      <c r="AA139" s="106">
        <f t="shared" si="55"/>
        <v>0</v>
      </c>
      <c r="AB139" s="106">
        <v>0</v>
      </c>
      <c r="AC139" s="106">
        <v>0</v>
      </c>
      <c r="AD139" s="106">
        <f t="shared" si="56"/>
        <v>0</v>
      </c>
      <c r="AE139" s="106">
        <v>0</v>
      </c>
      <c r="AF139" s="106">
        <v>0</v>
      </c>
      <c r="AG139" s="90"/>
      <c r="AH139" s="16"/>
    </row>
    <row r="140" spans="1:34" ht="112.5" x14ac:dyDescent="0.25">
      <c r="A140" s="41" t="s">
        <v>449</v>
      </c>
      <c r="B140" s="135" t="s">
        <v>452</v>
      </c>
      <c r="E140" s="38">
        <v>111</v>
      </c>
      <c r="F140" s="13" t="s">
        <v>30</v>
      </c>
      <c r="G140" s="13" t="s">
        <v>355</v>
      </c>
      <c r="H140" s="8">
        <v>1</v>
      </c>
      <c r="I140" s="106">
        <f t="shared" si="54"/>
        <v>80363.02</v>
      </c>
      <c r="J140" s="106">
        <v>0</v>
      </c>
      <c r="K140" s="106">
        <v>80363.02</v>
      </c>
      <c r="L140" s="106">
        <v>1940.14</v>
      </c>
      <c r="M140" s="200">
        <v>43798</v>
      </c>
      <c r="N140" s="200">
        <v>43822</v>
      </c>
      <c r="O140" s="202" t="s">
        <v>776</v>
      </c>
      <c r="P140" s="80">
        <v>142.99999999999977</v>
      </c>
      <c r="Q140" s="121">
        <v>43943</v>
      </c>
      <c r="R140" s="121">
        <v>44004</v>
      </c>
      <c r="S140" s="107">
        <f t="shared" si="49"/>
        <v>78279.88</v>
      </c>
      <c r="T140" s="198">
        <v>44017</v>
      </c>
      <c r="U140" s="198">
        <v>44048</v>
      </c>
      <c r="V140" s="198">
        <v>44185</v>
      </c>
      <c r="W140" s="103">
        <v>1</v>
      </c>
      <c r="X140" s="100" t="s">
        <v>553</v>
      </c>
      <c r="Y140" s="100">
        <v>80</v>
      </c>
      <c r="Z140" s="129">
        <v>0</v>
      </c>
      <c r="AA140" s="106">
        <f t="shared" si="55"/>
        <v>2083.14</v>
      </c>
      <c r="AB140" s="106">
        <v>0</v>
      </c>
      <c r="AC140" s="106">
        <v>2083.14</v>
      </c>
      <c r="AD140" s="106">
        <f t="shared" si="56"/>
        <v>715.97</v>
      </c>
      <c r="AE140" s="106">
        <v>0</v>
      </c>
      <c r="AF140" s="106">
        <v>715.97</v>
      </c>
      <c r="AG140" s="90">
        <f t="shared" ref="AG140:AG148" si="57">AF140/I140*100</f>
        <v>0.89091972899973149</v>
      </c>
      <c r="AH140" s="16" t="s">
        <v>657</v>
      </c>
    </row>
    <row r="141" spans="1:34" ht="112.5" x14ac:dyDescent="0.25">
      <c r="A141" s="41" t="s">
        <v>449</v>
      </c>
      <c r="B141" s="135" t="s">
        <v>452</v>
      </c>
      <c r="E141" s="38">
        <v>112</v>
      </c>
      <c r="F141" s="13" t="s">
        <v>37</v>
      </c>
      <c r="G141" s="13" t="s">
        <v>355</v>
      </c>
      <c r="H141" s="8">
        <v>1</v>
      </c>
      <c r="I141" s="106">
        <f t="shared" si="54"/>
        <v>22245.05</v>
      </c>
      <c r="J141" s="106">
        <v>0</v>
      </c>
      <c r="K141" s="106">
        <v>22245.05</v>
      </c>
      <c r="L141" s="106">
        <v>1858.884</v>
      </c>
      <c r="M141" s="200">
        <v>43798</v>
      </c>
      <c r="N141" s="200">
        <v>43824</v>
      </c>
      <c r="O141" s="202" t="s">
        <v>777</v>
      </c>
      <c r="P141" s="80">
        <v>224.25599999999986</v>
      </c>
      <c r="Q141" s="121">
        <v>43983</v>
      </c>
      <c r="R141" s="121">
        <v>44043</v>
      </c>
      <c r="S141" s="107">
        <f t="shared" si="49"/>
        <v>20161.909999999996</v>
      </c>
      <c r="T141" s="198">
        <v>44048</v>
      </c>
      <c r="U141" s="198">
        <v>44079</v>
      </c>
      <c r="V141" s="198">
        <v>44555</v>
      </c>
      <c r="W141" s="103">
        <v>0</v>
      </c>
      <c r="X141" s="100">
        <v>0</v>
      </c>
      <c r="Y141" s="100"/>
      <c r="Z141" s="129">
        <v>0</v>
      </c>
      <c r="AA141" s="106">
        <f t="shared" si="55"/>
        <v>2083.14</v>
      </c>
      <c r="AB141" s="106">
        <v>0</v>
      </c>
      <c r="AC141" s="106">
        <v>2083.14</v>
      </c>
      <c r="AD141" s="106">
        <f t="shared" si="56"/>
        <v>0</v>
      </c>
      <c r="AE141" s="106">
        <v>0</v>
      </c>
      <c r="AF141" s="106">
        <v>0</v>
      </c>
      <c r="AG141" s="90">
        <f t="shared" si="57"/>
        <v>0</v>
      </c>
      <c r="AH141" s="16" t="s">
        <v>658</v>
      </c>
    </row>
    <row r="142" spans="1:34" ht="112.5" x14ac:dyDescent="0.25">
      <c r="A142" s="41" t="s">
        <v>449</v>
      </c>
      <c r="B142" s="135" t="s">
        <v>452</v>
      </c>
      <c r="E142" s="38">
        <v>113</v>
      </c>
      <c r="F142" s="13" t="s">
        <v>38</v>
      </c>
      <c r="G142" s="13" t="s">
        <v>355</v>
      </c>
      <c r="H142" s="8">
        <v>1</v>
      </c>
      <c r="I142" s="106">
        <f t="shared" si="54"/>
        <v>22234.25</v>
      </c>
      <c r="J142" s="106">
        <v>0</v>
      </c>
      <c r="K142" s="106">
        <v>22234.25</v>
      </c>
      <c r="L142" s="106">
        <v>1894.8624</v>
      </c>
      <c r="M142" s="200">
        <v>43798</v>
      </c>
      <c r="N142" s="200">
        <v>43822</v>
      </c>
      <c r="O142" s="202" t="s">
        <v>776</v>
      </c>
      <c r="P142" s="80">
        <v>188.27759999999989</v>
      </c>
      <c r="Q142" s="121">
        <v>43943</v>
      </c>
      <c r="R142" s="121">
        <v>44004</v>
      </c>
      <c r="S142" s="107">
        <f t="shared" si="49"/>
        <v>20151.11</v>
      </c>
      <c r="T142" s="198">
        <v>44017</v>
      </c>
      <c r="U142" s="198">
        <v>44048</v>
      </c>
      <c r="V142" s="198">
        <v>44407</v>
      </c>
      <c r="W142" s="103">
        <v>0</v>
      </c>
      <c r="X142" s="100">
        <v>0</v>
      </c>
      <c r="Y142" s="100"/>
      <c r="Z142" s="129">
        <v>0</v>
      </c>
      <c r="AA142" s="106">
        <f t="shared" si="55"/>
        <v>1000</v>
      </c>
      <c r="AB142" s="106">
        <v>0</v>
      </c>
      <c r="AC142" s="106">
        <v>1000</v>
      </c>
      <c r="AD142" s="106">
        <f t="shared" si="56"/>
        <v>0</v>
      </c>
      <c r="AE142" s="106">
        <v>0</v>
      </c>
      <c r="AF142" s="106">
        <v>0</v>
      </c>
      <c r="AG142" s="90">
        <f t="shared" si="57"/>
        <v>0</v>
      </c>
      <c r="AH142" s="16" t="s">
        <v>659</v>
      </c>
    </row>
    <row r="143" spans="1:34" ht="112.5" x14ac:dyDescent="0.25">
      <c r="A143" s="41" t="s">
        <v>449</v>
      </c>
      <c r="B143" s="135" t="s">
        <v>452</v>
      </c>
      <c r="E143" s="38">
        <v>114</v>
      </c>
      <c r="F143" s="13" t="s">
        <v>43</v>
      </c>
      <c r="G143" s="13" t="s">
        <v>355</v>
      </c>
      <c r="H143" s="8">
        <v>1</v>
      </c>
      <c r="I143" s="106">
        <f t="shared" si="54"/>
        <v>15088.970000000001</v>
      </c>
      <c r="J143" s="106">
        <v>0</v>
      </c>
      <c r="K143" s="106">
        <v>15088.970000000001</v>
      </c>
      <c r="L143" s="106">
        <v>1529.0337</v>
      </c>
      <c r="M143" s="200">
        <v>43798</v>
      </c>
      <c r="N143" s="200">
        <v>43824</v>
      </c>
      <c r="O143" s="202" t="s">
        <v>778</v>
      </c>
      <c r="P143" s="80">
        <v>440.52629999999999</v>
      </c>
      <c r="Q143" s="121">
        <v>44025</v>
      </c>
      <c r="R143" s="121">
        <v>44085</v>
      </c>
      <c r="S143" s="107">
        <f t="shared" si="49"/>
        <v>13119.410000000002</v>
      </c>
      <c r="T143" s="198">
        <v>44092</v>
      </c>
      <c r="U143" s="198">
        <v>44122</v>
      </c>
      <c r="V143" s="198">
        <v>44407</v>
      </c>
      <c r="W143" s="103">
        <v>0</v>
      </c>
      <c r="X143" s="100">
        <v>0</v>
      </c>
      <c r="Y143" s="100"/>
      <c r="Z143" s="129">
        <v>0</v>
      </c>
      <c r="AA143" s="106">
        <f t="shared" si="55"/>
        <v>0</v>
      </c>
      <c r="AB143" s="106">
        <v>0</v>
      </c>
      <c r="AC143" s="106">
        <v>0</v>
      </c>
      <c r="AD143" s="106">
        <f t="shared" si="56"/>
        <v>0</v>
      </c>
      <c r="AE143" s="106">
        <v>0</v>
      </c>
      <c r="AF143" s="106">
        <v>0</v>
      </c>
      <c r="AG143" s="90">
        <f t="shared" si="57"/>
        <v>0</v>
      </c>
      <c r="AH143" s="16" t="s">
        <v>658</v>
      </c>
    </row>
    <row r="144" spans="1:34" ht="112.5" x14ac:dyDescent="0.25">
      <c r="A144" s="41" t="s">
        <v>449</v>
      </c>
      <c r="B144" s="135" t="s">
        <v>452</v>
      </c>
      <c r="E144" s="38">
        <v>115</v>
      </c>
      <c r="F144" s="13" t="s">
        <v>44</v>
      </c>
      <c r="G144" s="13" t="s">
        <v>355</v>
      </c>
      <c r="H144" s="8">
        <v>1</v>
      </c>
      <c r="I144" s="106">
        <f t="shared" si="54"/>
        <v>22259.439999999999</v>
      </c>
      <c r="J144" s="106">
        <v>0</v>
      </c>
      <c r="K144" s="106">
        <v>22259.439999999999</v>
      </c>
      <c r="L144" s="106">
        <v>1810.9128000000001</v>
      </c>
      <c r="M144" s="200">
        <v>43798</v>
      </c>
      <c r="N144" s="200">
        <v>43822</v>
      </c>
      <c r="O144" s="202" t="s">
        <v>768</v>
      </c>
      <c r="P144" s="80">
        <v>272.22719999999981</v>
      </c>
      <c r="Q144" s="121">
        <v>43993</v>
      </c>
      <c r="R144" s="121">
        <v>44053</v>
      </c>
      <c r="S144" s="107">
        <f t="shared" si="49"/>
        <v>20176.299999999996</v>
      </c>
      <c r="T144" s="198">
        <v>44061</v>
      </c>
      <c r="U144" s="198">
        <v>44092</v>
      </c>
      <c r="V144" s="198">
        <v>44407</v>
      </c>
      <c r="W144" s="103">
        <v>0</v>
      </c>
      <c r="X144" s="100">
        <v>0</v>
      </c>
      <c r="Y144" s="100"/>
      <c r="Z144" s="129">
        <v>0</v>
      </c>
      <c r="AA144" s="106">
        <f t="shared" si="55"/>
        <v>0</v>
      </c>
      <c r="AB144" s="106">
        <v>0</v>
      </c>
      <c r="AC144" s="106">
        <v>0</v>
      </c>
      <c r="AD144" s="106">
        <f t="shared" si="56"/>
        <v>0</v>
      </c>
      <c r="AE144" s="106">
        <v>0</v>
      </c>
      <c r="AF144" s="106">
        <v>0</v>
      </c>
      <c r="AG144" s="90">
        <f t="shared" si="57"/>
        <v>0</v>
      </c>
      <c r="AH144" s="16" t="s">
        <v>658</v>
      </c>
    </row>
    <row r="145" spans="1:34" ht="93.75" x14ac:dyDescent="0.25">
      <c r="A145" s="41" t="s">
        <v>449</v>
      </c>
      <c r="B145" s="135" t="s">
        <v>452</v>
      </c>
      <c r="E145" s="38">
        <v>116</v>
      </c>
      <c r="F145" s="13" t="s">
        <v>45</v>
      </c>
      <c r="G145" s="13" t="s">
        <v>355</v>
      </c>
      <c r="H145" s="8">
        <v>1</v>
      </c>
      <c r="I145" s="106">
        <f t="shared" si="54"/>
        <v>61542.200000000004</v>
      </c>
      <c r="J145" s="106">
        <v>0</v>
      </c>
      <c r="K145" s="106">
        <v>61542.200000000004</v>
      </c>
      <c r="L145" s="106">
        <v>1601.0798</v>
      </c>
      <c r="M145" s="200">
        <v>43798</v>
      </c>
      <c r="N145" s="200">
        <v>43824</v>
      </c>
      <c r="O145" s="202" t="s">
        <v>766</v>
      </c>
      <c r="P145" s="80">
        <v>368.48019999999997</v>
      </c>
      <c r="Q145" s="198">
        <v>44011</v>
      </c>
      <c r="R145" s="198">
        <v>44071</v>
      </c>
      <c r="S145" s="107">
        <f t="shared" si="49"/>
        <v>59572.640000000007</v>
      </c>
      <c r="T145" s="198">
        <v>44081</v>
      </c>
      <c r="U145" s="198">
        <v>44111</v>
      </c>
      <c r="V145" s="198">
        <v>44190</v>
      </c>
      <c r="W145" s="103">
        <v>1</v>
      </c>
      <c r="X145" s="100" t="s">
        <v>116</v>
      </c>
      <c r="Y145" s="100">
        <v>60</v>
      </c>
      <c r="Z145" s="129">
        <v>0</v>
      </c>
      <c r="AA145" s="106">
        <f t="shared" si="55"/>
        <v>0</v>
      </c>
      <c r="AB145" s="106">
        <v>0</v>
      </c>
      <c r="AC145" s="106">
        <v>0</v>
      </c>
      <c r="AD145" s="106">
        <f t="shared" si="56"/>
        <v>0</v>
      </c>
      <c r="AE145" s="106">
        <v>0</v>
      </c>
      <c r="AF145" s="106">
        <v>0</v>
      </c>
      <c r="AG145" s="90">
        <f t="shared" si="57"/>
        <v>0</v>
      </c>
      <c r="AH145" s="16" t="s">
        <v>660</v>
      </c>
    </row>
    <row r="146" spans="1:34" ht="56.25" x14ac:dyDescent="0.25">
      <c r="A146" s="2" t="s">
        <v>449</v>
      </c>
      <c r="E146" s="38">
        <v>117</v>
      </c>
      <c r="F146" s="57" t="s">
        <v>371</v>
      </c>
      <c r="G146" s="13" t="s">
        <v>370</v>
      </c>
      <c r="H146" s="8">
        <v>1</v>
      </c>
      <c r="I146" s="106">
        <f t="shared" si="54"/>
        <v>102390.54700000001</v>
      </c>
      <c r="J146" s="106">
        <v>97271.02</v>
      </c>
      <c r="K146" s="106">
        <v>5119.527</v>
      </c>
      <c r="L146" s="80">
        <v>0</v>
      </c>
      <c r="M146" s="200">
        <v>42049</v>
      </c>
      <c r="N146" s="200">
        <v>42068</v>
      </c>
      <c r="O146" s="200">
        <v>42225</v>
      </c>
      <c r="P146" s="107">
        <v>0</v>
      </c>
      <c r="Q146" s="200">
        <v>42233</v>
      </c>
      <c r="R146" s="200">
        <v>42299</v>
      </c>
      <c r="S146" s="117">
        <f t="shared" si="49"/>
        <v>102390.54700000001</v>
      </c>
      <c r="T146" s="200">
        <v>43854</v>
      </c>
      <c r="U146" s="200">
        <v>43894</v>
      </c>
      <c r="V146" s="198">
        <v>44165</v>
      </c>
      <c r="W146" s="103">
        <v>1</v>
      </c>
      <c r="X146" s="100" t="s">
        <v>374</v>
      </c>
      <c r="Y146" s="100">
        <v>144</v>
      </c>
      <c r="Z146" s="129"/>
      <c r="AA146" s="106">
        <f t="shared" si="55"/>
        <v>0</v>
      </c>
      <c r="AB146" s="106">
        <v>0</v>
      </c>
      <c r="AC146" s="106">
        <v>0</v>
      </c>
      <c r="AD146" s="106">
        <f t="shared" si="56"/>
        <v>0</v>
      </c>
      <c r="AE146" s="106">
        <v>0</v>
      </c>
      <c r="AF146" s="106">
        <v>0</v>
      </c>
      <c r="AG146" s="90">
        <f t="shared" si="57"/>
        <v>0</v>
      </c>
      <c r="AH146" s="16" t="s">
        <v>634</v>
      </c>
    </row>
    <row r="147" spans="1:34" ht="56.25" x14ac:dyDescent="0.25">
      <c r="A147" s="2" t="s">
        <v>449</v>
      </c>
      <c r="E147" s="38">
        <v>118</v>
      </c>
      <c r="F147" s="57" t="s">
        <v>372</v>
      </c>
      <c r="G147" s="13" t="s">
        <v>370</v>
      </c>
      <c r="H147" s="8">
        <v>1</v>
      </c>
      <c r="I147" s="106">
        <f t="shared" si="54"/>
        <v>45818.104999999996</v>
      </c>
      <c r="J147" s="106">
        <v>43527.199999999997</v>
      </c>
      <c r="K147" s="106">
        <v>2290.9050000000002</v>
      </c>
      <c r="L147" s="80">
        <v>0</v>
      </c>
      <c r="M147" s="200">
        <v>42053</v>
      </c>
      <c r="N147" s="200">
        <v>42096</v>
      </c>
      <c r="O147" s="200">
        <v>42221</v>
      </c>
      <c r="P147" s="107">
        <v>0</v>
      </c>
      <c r="Q147" s="200">
        <v>42227</v>
      </c>
      <c r="R147" s="200">
        <v>42290</v>
      </c>
      <c r="S147" s="117">
        <f t="shared" si="49"/>
        <v>45818.104999999996</v>
      </c>
      <c r="T147" s="200">
        <v>43854</v>
      </c>
      <c r="U147" s="200">
        <v>43889</v>
      </c>
      <c r="V147" s="198">
        <v>44165</v>
      </c>
      <c r="W147" s="103">
        <v>1</v>
      </c>
      <c r="X147" s="100" t="s">
        <v>375</v>
      </c>
      <c r="Y147" s="100">
        <v>35</v>
      </c>
      <c r="Z147" s="129"/>
      <c r="AA147" s="106">
        <f t="shared" si="55"/>
        <v>0</v>
      </c>
      <c r="AB147" s="106">
        <v>0</v>
      </c>
      <c r="AC147" s="106">
        <v>0</v>
      </c>
      <c r="AD147" s="106">
        <f t="shared" si="56"/>
        <v>0</v>
      </c>
      <c r="AE147" s="106">
        <v>0</v>
      </c>
      <c r="AF147" s="106">
        <v>0</v>
      </c>
      <c r="AG147" s="90">
        <f t="shared" si="57"/>
        <v>0</v>
      </c>
      <c r="AH147" s="16" t="s">
        <v>634</v>
      </c>
    </row>
    <row r="148" spans="1:34" ht="56.25" x14ac:dyDescent="0.25">
      <c r="A148" s="2" t="s">
        <v>449</v>
      </c>
      <c r="E148" s="38">
        <v>119</v>
      </c>
      <c r="F148" s="57" t="s">
        <v>373</v>
      </c>
      <c r="G148" s="13" t="s">
        <v>370</v>
      </c>
      <c r="H148" s="8">
        <v>1</v>
      </c>
      <c r="I148" s="106">
        <f t="shared" si="54"/>
        <v>43339.873999999996</v>
      </c>
      <c r="J148" s="106">
        <v>41172.879999999997</v>
      </c>
      <c r="K148" s="106">
        <v>2166.9940000000001</v>
      </c>
      <c r="L148" s="80">
        <v>0</v>
      </c>
      <c r="M148" s="200">
        <v>41680</v>
      </c>
      <c r="N148" s="200">
        <v>41741</v>
      </c>
      <c r="O148" s="200">
        <v>41922</v>
      </c>
      <c r="P148" s="107">
        <v>0</v>
      </c>
      <c r="Q148" s="200">
        <v>41927</v>
      </c>
      <c r="R148" s="200">
        <v>41991</v>
      </c>
      <c r="S148" s="117">
        <f t="shared" si="49"/>
        <v>43339.873999999996</v>
      </c>
      <c r="T148" s="200">
        <v>43854</v>
      </c>
      <c r="U148" s="200">
        <v>43889</v>
      </c>
      <c r="V148" s="198">
        <v>44165</v>
      </c>
      <c r="W148" s="103">
        <v>1</v>
      </c>
      <c r="X148" s="100" t="s">
        <v>376</v>
      </c>
      <c r="Y148" s="100">
        <v>40</v>
      </c>
      <c r="Z148" s="129"/>
      <c r="AA148" s="106">
        <f t="shared" si="55"/>
        <v>0</v>
      </c>
      <c r="AB148" s="106">
        <v>0</v>
      </c>
      <c r="AC148" s="106">
        <v>0</v>
      </c>
      <c r="AD148" s="106">
        <f t="shared" si="56"/>
        <v>0</v>
      </c>
      <c r="AE148" s="106">
        <v>0</v>
      </c>
      <c r="AF148" s="106">
        <v>0</v>
      </c>
      <c r="AG148" s="90">
        <f t="shared" si="57"/>
        <v>0</v>
      </c>
      <c r="AH148" s="16" t="s">
        <v>634</v>
      </c>
    </row>
    <row r="149" spans="1:34" s="139" customFormat="1" ht="216.75" customHeight="1" x14ac:dyDescent="0.25">
      <c r="E149" s="157"/>
      <c r="F149" s="138" t="s">
        <v>552</v>
      </c>
      <c r="G149" s="140"/>
      <c r="H149" s="141"/>
      <c r="I149" s="67" t="s">
        <v>615</v>
      </c>
      <c r="J149" s="67" t="s">
        <v>616</v>
      </c>
      <c r="K149" s="67" t="s">
        <v>617</v>
      </c>
      <c r="L149" s="161"/>
      <c r="M149" s="143"/>
      <c r="N149" s="143"/>
      <c r="O149" s="143"/>
      <c r="P149" s="142"/>
      <c r="Q149" s="143"/>
      <c r="R149" s="143"/>
      <c r="S149" s="144"/>
      <c r="T149" s="143"/>
      <c r="U149" s="143"/>
      <c r="V149" s="145"/>
      <c r="W149" s="146"/>
      <c r="X149" s="140"/>
      <c r="Y149" s="140"/>
      <c r="Z149" s="147"/>
      <c r="AA149" s="106">
        <f t="shared" si="55"/>
        <v>0</v>
      </c>
      <c r="AB149" s="106">
        <v>0</v>
      </c>
      <c r="AC149" s="106">
        <v>0</v>
      </c>
      <c r="AD149" s="106">
        <f t="shared" si="56"/>
        <v>0</v>
      </c>
      <c r="AE149" s="106">
        <v>0</v>
      </c>
      <c r="AF149" s="106">
        <v>0</v>
      </c>
      <c r="AG149" s="148"/>
      <c r="AH149" s="18"/>
    </row>
    <row r="150" spans="1:34" s="139" customFormat="1" ht="37.5" x14ac:dyDescent="0.25">
      <c r="A150" s="184" t="s">
        <v>449</v>
      </c>
      <c r="B150" s="203" t="s">
        <v>452</v>
      </c>
      <c r="E150" s="138"/>
      <c r="F150" s="138" t="s">
        <v>551</v>
      </c>
      <c r="G150" s="140"/>
      <c r="H150" s="141"/>
      <c r="I150" s="67">
        <f t="shared" si="54"/>
        <v>12683.54</v>
      </c>
      <c r="J150" s="67"/>
      <c r="K150" s="67">
        <v>12683.54</v>
      </c>
      <c r="L150" s="161">
        <v>12683.54</v>
      </c>
      <c r="M150" s="143"/>
      <c r="N150" s="143"/>
      <c r="O150" s="143"/>
      <c r="P150" s="142"/>
      <c r="Q150" s="143"/>
      <c r="R150" s="143"/>
      <c r="S150" s="144"/>
      <c r="T150" s="143"/>
      <c r="U150" s="143"/>
      <c r="V150" s="145"/>
      <c r="W150" s="146"/>
      <c r="X150" s="140"/>
      <c r="Y150" s="140"/>
      <c r="Z150" s="147"/>
      <c r="AA150" s="106">
        <f t="shared" si="55"/>
        <v>0</v>
      </c>
      <c r="AB150" s="106">
        <v>0</v>
      </c>
      <c r="AC150" s="106">
        <v>0</v>
      </c>
      <c r="AD150" s="106">
        <f t="shared" si="56"/>
        <v>0</v>
      </c>
      <c r="AE150" s="106">
        <v>0</v>
      </c>
      <c r="AF150" s="106">
        <v>0</v>
      </c>
      <c r="AG150" s="148"/>
      <c r="AH150" s="18"/>
    </row>
    <row r="151" spans="1:34" ht="56.25" x14ac:dyDescent="0.25">
      <c r="A151" s="2" t="s">
        <v>449</v>
      </c>
      <c r="D151" s="2" t="s">
        <v>473</v>
      </c>
      <c r="E151" s="73">
        <v>120</v>
      </c>
      <c r="F151" s="73" t="s">
        <v>410</v>
      </c>
      <c r="G151" s="13" t="s">
        <v>355</v>
      </c>
      <c r="H151" s="8">
        <v>1</v>
      </c>
      <c r="I151" s="80">
        <f>J151+K151</f>
        <v>120216.8</v>
      </c>
      <c r="J151" s="159">
        <v>74198.038</v>
      </c>
      <c r="K151" s="159">
        <v>46018.762000000002</v>
      </c>
      <c r="L151" s="80">
        <v>0</v>
      </c>
      <c r="M151" s="200">
        <v>43291</v>
      </c>
      <c r="N151" s="200">
        <v>43336</v>
      </c>
      <c r="O151" s="200">
        <v>43382</v>
      </c>
      <c r="P151" s="107">
        <v>0</v>
      </c>
      <c r="Q151" s="200">
        <v>43796</v>
      </c>
      <c r="R151" s="200">
        <v>43826</v>
      </c>
      <c r="S151" s="118">
        <f t="shared" ref="S151:S170" si="58">I151-L151-P151</f>
        <v>120216.8</v>
      </c>
      <c r="T151" s="201" t="s">
        <v>484</v>
      </c>
      <c r="U151" s="200">
        <v>43825</v>
      </c>
      <c r="V151" s="199">
        <v>44012</v>
      </c>
      <c r="W151" s="103">
        <v>1</v>
      </c>
      <c r="X151" s="100" t="s">
        <v>351</v>
      </c>
      <c r="Y151" s="100">
        <v>120</v>
      </c>
      <c r="Z151" s="129">
        <v>5</v>
      </c>
      <c r="AA151" s="106"/>
      <c r="AB151" s="106">
        <v>0</v>
      </c>
      <c r="AC151" s="106">
        <v>0</v>
      </c>
      <c r="AD151" s="106"/>
      <c r="AE151" s="106">
        <v>0</v>
      </c>
      <c r="AF151" s="106">
        <v>0</v>
      </c>
      <c r="AG151" s="167"/>
      <c r="AH151" s="99"/>
    </row>
    <row r="152" spans="1:34" ht="56.25" x14ac:dyDescent="0.25">
      <c r="A152" s="2" t="s">
        <v>449</v>
      </c>
      <c r="D152" s="2" t="s">
        <v>473</v>
      </c>
      <c r="E152" s="73">
        <v>121</v>
      </c>
      <c r="F152" s="73" t="s">
        <v>411</v>
      </c>
      <c r="G152" s="13" t="s">
        <v>355</v>
      </c>
      <c r="H152" s="8">
        <v>1</v>
      </c>
      <c r="I152" s="80">
        <f t="shared" ref="I152:I170" si="59">J152+K152</f>
        <v>78006.350000000006</v>
      </c>
      <c r="J152" s="160">
        <v>48145.667999999998</v>
      </c>
      <c r="K152" s="160">
        <v>29860.682000000001</v>
      </c>
      <c r="L152" s="80">
        <v>0</v>
      </c>
      <c r="M152" s="200">
        <v>43291</v>
      </c>
      <c r="N152" s="200">
        <v>43328</v>
      </c>
      <c r="O152" s="200">
        <v>43738</v>
      </c>
      <c r="P152" s="107">
        <v>0</v>
      </c>
      <c r="Q152" s="200">
        <v>43780</v>
      </c>
      <c r="R152" s="200">
        <v>43785</v>
      </c>
      <c r="S152" s="118">
        <f t="shared" si="58"/>
        <v>78006.350000000006</v>
      </c>
      <c r="T152" s="201" t="s">
        <v>484</v>
      </c>
      <c r="U152" s="200">
        <v>43823</v>
      </c>
      <c r="V152" s="199">
        <v>44012</v>
      </c>
      <c r="W152" s="103">
        <v>1</v>
      </c>
      <c r="X152" s="100" t="s">
        <v>116</v>
      </c>
      <c r="Y152" s="100">
        <v>60</v>
      </c>
      <c r="Z152" s="129">
        <v>40</v>
      </c>
      <c r="AA152" s="106"/>
      <c r="AB152" s="106">
        <v>0</v>
      </c>
      <c r="AC152" s="106">
        <v>0</v>
      </c>
      <c r="AD152" s="106"/>
      <c r="AE152" s="106">
        <v>0</v>
      </c>
      <c r="AF152" s="106">
        <v>0</v>
      </c>
      <c r="AG152" s="167"/>
      <c r="AH152" s="99"/>
    </row>
    <row r="153" spans="1:34" ht="56.25" x14ac:dyDescent="0.25">
      <c r="A153" s="2" t="s">
        <v>449</v>
      </c>
      <c r="D153" s="2" t="s">
        <v>473</v>
      </c>
      <c r="E153" s="73">
        <v>122</v>
      </c>
      <c r="F153" s="73" t="s">
        <v>412</v>
      </c>
      <c r="G153" s="13" t="s">
        <v>355</v>
      </c>
      <c r="H153" s="8">
        <v>1</v>
      </c>
      <c r="I153" s="80">
        <f t="shared" si="59"/>
        <v>120988.27</v>
      </c>
      <c r="J153" s="160">
        <v>74674.191000000006</v>
      </c>
      <c r="K153" s="160">
        <v>46314.078999999998</v>
      </c>
      <c r="L153" s="80">
        <v>0</v>
      </c>
      <c r="M153" s="200">
        <v>43291</v>
      </c>
      <c r="N153" s="200">
        <v>43579</v>
      </c>
      <c r="O153" s="200">
        <v>43382</v>
      </c>
      <c r="P153" s="107">
        <v>0</v>
      </c>
      <c r="Q153" s="200">
        <v>43780</v>
      </c>
      <c r="R153" s="200">
        <v>43427</v>
      </c>
      <c r="S153" s="118">
        <f t="shared" si="58"/>
        <v>120988.27</v>
      </c>
      <c r="T153" s="201" t="s">
        <v>484</v>
      </c>
      <c r="U153" s="200">
        <v>43813</v>
      </c>
      <c r="V153" s="199">
        <v>44012</v>
      </c>
      <c r="W153" s="103">
        <v>1</v>
      </c>
      <c r="X153" s="100" t="s">
        <v>446</v>
      </c>
      <c r="Y153" s="100">
        <v>100</v>
      </c>
      <c r="Z153" s="129">
        <v>18</v>
      </c>
      <c r="AA153" s="106"/>
      <c r="AB153" s="106">
        <v>0</v>
      </c>
      <c r="AC153" s="106">
        <v>0</v>
      </c>
      <c r="AD153" s="106"/>
      <c r="AE153" s="106">
        <v>0</v>
      </c>
      <c r="AF153" s="106">
        <v>0</v>
      </c>
      <c r="AG153" s="167"/>
      <c r="AH153" s="99"/>
    </row>
    <row r="154" spans="1:34" ht="56.25" x14ac:dyDescent="0.25">
      <c r="A154" s="2" t="s">
        <v>449</v>
      </c>
      <c r="D154" s="2" t="s">
        <v>473</v>
      </c>
      <c r="E154" s="73">
        <v>123</v>
      </c>
      <c r="F154" s="73" t="s">
        <v>413</v>
      </c>
      <c r="G154" s="13" t="s">
        <v>355</v>
      </c>
      <c r="H154" s="8">
        <v>1</v>
      </c>
      <c r="I154" s="80">
        <f t="shared" si="59"/>
        <v>46314.472000000002</v>
      </c>
      <c r="J154" s="160">
        <v>31405.315999999999</v>
      </c>
      <c r="K154" s="160">
        <v>14909.156000000001</v>
      </c>
      <c r="L154" s="80">
        <v>0</v>
      </c>
      <c r="M154" s="200">
        <v>43514</v>
      </c>
      <c r="N154" s="200">
        <v>43543</v>
      </c>
      <c r="O154" s="200">
        <v>43600</v>
      </c>
      <c r="P154" s="107">
        <v>0</v>
      </c>
      <c r="Q154" s="200">
        <v>43725</v>
      </c>
      <c r="R154" s="200">
        <v>43775</v>
      </c>
      <c r="S154" s="118">
        <f t="shared" si="58"/>
        <v>46314.472000000002</v>
      </c>
      <c r="T154" s="201" t="s">
        <v>484</v>
      </c>
      <c r="U154" s="200">
        <v>43774</v>
      </c>
      <c r="V154" s="199">
        <v>44012</v>
      </c>
      <c r="W154" s="103">
        <v>1</v>
      </c>
      <c r="X154" s="100" t="s">
        <v>116</v>
      </c>
      <c r="Y154" s="100">
        <v>60</v>
      </c>
      <c r="Z154" s="129">
        <v>15</v>
      </c>
      <c r="AA154" s="106"/>
      <c r="AB154" s="106">
        <v>0</v>
      </c>
      <c r="AC154" s="106">
        <v>0</v>
      </c>
      <c r="AD154" s="106"/>
      <c r="AE154" s="106">
        <v>0</v>
      </c>
      <c r="AF154" s="106">
        <v>0</v>
      </c>
      <c r="AG154" s="167"/>
      <c r="AH154" s="99"/>
    </row>
    <row r="155" spans="1:34" ht="56.25" x14ac:dyDescent="0.25">
      <c r="A155" s="2" t="s">
        <v>449</v>
      </c>
      <c r="D155" s="2" t="s">
        <v>473</v>
      </c>
      <c r="E155" s="73">
        <v>124</v>
      </c>
      <c r="F155" s="73" t="s">
        <v>414</v>
      </c>
      <c r="G155" s="13" t="s">
        <v>355</v>
      </c>
      <c r="H155" s="8">
        <v>1</v>
      </c>
      <c r="I155" s="80">
        <f t="shared" si="59"/>
        <v>46141.553</v>
      </c>
      <c r="J155" s="160">
        <v>31292.010999999999</v>
      </c>
      <c r="K155" s="160">
        <v>14849.541999999999</v>
      </c>
      <c r="L155" s="80">
        <v>0</v>
      </c>
      <c r="M155" s="200">
        <v>43514</v>
      </c>
      <c r="N155" s="200">
        <v>43543</v>
      </c>
      <c r="O155" s="200">
        <v>43600</v>
      </c>
      <c r="P155" s="107">
        <v>0</v>
      </c>
      <c r="Q155" s="200">
        <v>43640</v>
      </c>
      <c r="R155" s="200">
        <v>43767</v>
      </c>
      <c r="S155" s="118">
        <f t="shared" si="58"/>
        <v>46141.553</v>
      </c>
      <c r="T155" s="201" t="s">
        <v>484</v>
      </c>
      <c r="U155" s="200">
        <v>43774</v>
      </c>
      <c r="V155" s="199">
        <v>44012</v>
      </c>
      <c r="W155" s="103">
        <v>1</v>
      </c>
      <c r="X155" s="100" t="s">
        <v>116</v>
      </c>
      <c r="Y155" s="100">
        <v>60</v>
      </c>
      <c r="Z155" s="129">
        <v>20</v>
      </c>
      <c r="AA155" s="106"/>
      <c r="AB155" s="106">
        <v>0</v>
      </c>
      <c r="AC155" s="106">
        <v>0</v>
      </c>
      <c r="AD155" s="106"/>
      <c r="AE155" s="106">
        <v>0</v>
      </c>
      <c r="AF155" s="106">
        <v>0</v>
      </c>
      <c r="AG155" s="167"/>
      <c r="AH155" s="99"/>
    </row>
    <row r="156" spans="1:34" ht="56.25" x14ac:dyDescent="0.25">
      <c r="A156" s="2" t="s">
        <v>449</v>
      </c>
      <c r="D156" s="2" t="s">
        <v>473</v>
      </c>
      <c r="E156" s="73">
        <v>125</v>
      </c>
      <c r="F156" s="73" t="s">
        <v>415</v>
      </c>
      <c r="G156" s="13" t="s">
        <v>355</v>
      </c>
      <c r="H156" s="8">
        <v>1</v>
      </c>
      <c r="I156" s="80">
        <f t="shared" si="59"/>
        <v>87598.07</v>
      </c>
      <c r="J156" s="160">
        <v>54065.696000000004</v>
      </c>
      <c r="K156" s="160">
        <v>33532.374000000003</v>
      </c>
      <c r="L156" s="80">
        <v>0</v>
      </c>
      <c r="M156" s="200">
        <v>43728</v>
      </c>
      <c r="N156" s="200">
        <v>43761</v>
      </c>
      <c r="O156" s="200">
        <v>43770</v>
      </c>
      <c r="P156" s="107">
        <v>0</v>
      </c>
      <c r="Q156" s="200">
        <v>43789</v>
      </c>
      <c r="R156" s="200">
        <v>43819</v>
      </c>
      <c r="S156" s="118">
        <f t="shared" si="58"/>
        <v>87598.07</v>
      </c>
      <c r="T156" s="201" t="s">
        <v>484</v>
      </c>
      <c r="U156" s="200">
        <v>43822</v>
      </c>
      <c r="V156" s="199">
        <v>44012</v>
      </c>
      <c r="W156" s="103">
        <v>1</v>
      </c>
      <c r="X156" s="100" t="s">
        <v>116</v>
      </c>
      <c r="Y156" s="100">
        <v>60</v>
      </c>
      <c r="Z156" s="129">
        <v>12</v>
      </c>
      <c r="AA156" s="106"/>
      <c r="AB156" s="106">
        <v>0</v>
      </c>
      <c r="AC156" s="106">
        <v>0</v>
      </c>
      <c r="AD156" s="106"/>
      <c r="AE156" s="106">
        <v>0</v>
      </c>
      <c r="AF156" s="106">
        <v>0</v>
      </c>
      <c r="AG156" s="167"/>
      <c r="AH156" s="99"/>
    </row>
    <row r="157" spans="1:34" ht="56.25" x14ac:dyDescent="0.25">
      <c r="A157" s="2" t="s">
        <v>449</v>
      </c>
      <c r="D157" s="2" t="s">
        <v>473</v>
      </c>
      <c r="E157" s="73">
        <v>126</v>
      </c>
      <c r="F157" s="73" t="s">
        <v>416</v>
      </c>
      <c r="G157" s="13" t="s">
        <v>355</v>
      </c>
      <c r="H157" s="8">
        <v>1</v>
      </c>
      <c r="I157" s="80">
        <f t="shared" si="59"/>
        <v>79407.709999999992</v>
      </c>
      <c r="J157" s="160">
        <v>49010.59</v>
      </c>
      <c r="K157" s="160">
        <v>30397.119999999999</v>
      </c>
      <c r="L157" s="80">
        <v>0</v>
      </c>
      <c r="M157" s="200">
        <v>43738</v>
      </c>
      <c r="N157" s="200">
        <v>43759</v>
      </c>
      <c r="O157" s="200">
        <v>43799</v>
      </c>
      <c r="P157" s="107">
        <v>0</v>
      </c>
      <c r="Q157" s="200">
        <v>43796</v>
      </c>
      <c r="R157" s="200">
        <v>43825</v>
      </c>
      <c r="S157" s="118">
        <f t="shared" si="58"/>
        <v>79407.709999999992</v>
      </c>
      <c r="T157" s="201" t="s">
        <v>484</v>
      </c>
      <c r="U157" s="200">
        <v>43823</v>
      </c>
      <c r="V157" s="199">
        <v>44012</v>
      </c>
      <c r="W157" s="103">
        <v>1</v>
      </c>
      <c r="X157" s="100" t="s">
        <v>116</v>
      </c>
      <c r="Y157" s="100">
        <v>60</v>
      </c>
      <c r="Z157" s="129">
        <v>8</v>
      </c>
      <c r="AA157" s="106"/>
      <c r="AB157" s="106">
        <v>0</v>
      </c>
      <c r="AC157" s="106">
        <v>0</v>
      </c>
      <c r="AD157" s="106"/>
      <c r="AE157" s="106">
        <v>0</v>
      </c>
      <c r="AF157" s="106">
        <v>0</v>
      </c>
      <c r="AG157" s="167"/>
      <c r="AH157" s="99"/>
    </row>
    <row r="158" spans="1:34" ht="56.25" x14ac:dyDescent="0.25">
      <c r="A158" s="2" t="s">
        <v>449</v>
      </c>
      <c r="D158" s="2" t="s">
        <v>473</v>
      </c>
      <c r="E158" s="73">
        <v>127</v>
      </c>
      <c r="F158" s="73" t="s">
        <v>417</v>
      </c>
      <c r="G158" s="13" t="s">
        <v>355</v>
      </c>
      <c r="H158" s="8">
        <v>1</v>
      </c>
      <c r="I158" s="80">
        <f t="shared" si="59"/>
        <v>72515.849000000002</v>
      </c>
      <c r="J158" s="160">
        <v>49175.432999999997</v>
      </c>
      <c r="K158" s="160">
        <v>23340.416000000001</v>
      </c>
      <c r="L158" s="80">
        <v>0</v>
      </c>
      <c r="M158" s="200">
        <v>43817</v>
      </c>
      <c r="N158" s="200">
        <v>43543</v>
      </c>
      <c r="O158" s="200">
        <v>43600</v>
      </c>
      <c r="P158" s="107">
        <v>0</v>
      </c>
      <c r="Q158" s="200">
        <v>43640</v>
      </c>
      <c r="R158" s="200">
        <v>43767</v>
      </c>
      <c r="S158" s="118">
        <f t="shared" si="58"/>
        <v>72515.849000000002</v>
      </c>
      <c r="T158" s="201" t="s">
        <v>484</v>
      </c>
      <c r="U158" s="200">
        <v>43774</v>
      </c>
      <c r="V158" s="199">
        <v>44012</v>
      </c>
      <c r="W158" s="103">
        <v>1</v>
      </c>
      <c r="X158" s="100" t="s">
        <v>446</v>
      </c>
      <c r="Y158" s="100">
        <v>100</v>
      </c>
      <c r="Z158" s="129">
        <v>12</v>
      </c>
      <c r="AA158" s="106"/>
      <c r="AB158" s="106">
        <v>0</v>
      </c>
      <c r="AC158" s="106">
        <v>0</v>
      </c>
      <c r="AD158" s="106"/>
      <c r="AE158" s="106">
        <v>0</v>
      </c>
      <c r="AF158" s="106">
        <v>0</v>
      </c>
      <c r="AG158" s="167"/>
      <c r="AH158" s="99"/>
    </row>
    <row r="159" spans="1:34" ht="56.25" x14ac:dyDescent="0.25">
      <c r="A159" s="2" t="s">
        <v>449</v>
      </c>
      <c r="D159" s="2" t="s">
        <v>473</v>
      </c>
      <c r="E159" s="73">
        <v>128</v>
      </c>
      <c r="F159" s="73" t="s">
        <v>409</v>
      </c>
      <c r="G159" s="13" t="s">
        <v>355</v>
      </c>
      <c r="H159" s="8">
        <v>1</v>
      </c>
      <c r="I159" s="80">
        <f t="shared" si="59"/>
        <v>69738.347999999998</v>
      </c>
      <c r="J159" s="160">
        <v>47298.464999999997</v>
      </c>
      <c r="K159" s="160">
        <v>22439.883000000002</v>
      </c>
      <c r="L159" s="80">
        <v>0</v>
      </c>
      <c r="M159" s="200">
        <v>43514</v>
      </c>
      <c r="N159" s="200">
        <v>43543</v>
      </c>
      <c r="O159" s="200">
        <v>43600</v>
      </c>
      <c r="P159" s="107">
        <v>0</v>
      </c>
      <c r="Q159" s="200">
        <v>43640</v>
      </c>
      <c r="R159" s="200">
        <v>43761</v>
      </c>
      <c r="S159" s="118">
        <f t="shared" si="58"/>
        <v>69738.347999999998</v>
      </c>
      <c r="T159" s="201" t="s">
        <v>484</v>
      </c>
      <c r="U159" s="200">
        <v>43774</v>
      </c>
      <c r="V159" s="199">
        <v>44012</v>
      </c>
      <c r="W159" s="103">
        <v>1</v>
      </c>
      <c r="X159" s="100" t="s">
        <v>446</v>
      </c>
      <c r="Y159" s="100">
        <v>100</v>
      </c>
      <c r="Z159" s="129">
        <v>10</v>
      </c>
      <c r="AA159" s="106"/>
      <c r="AB159" s="106">
        <v>0</v>
      </c>
      <c r="AC159" s="106">
        <v>0</v>
      </c>
      <c r="AD159" s="106"/>
      <c r="AE159" s="106">
        <v>0</v>
      </c>
      <c r="AF159" s="106">
        <v>0</v>
      </c>
      <c r="AG159" s="167"/>
      <c r="AH159" s="99"/>
    </row>
    <row r="160" spans="1:34" ht="56.25" x14ac:dyDescent="0.25">
      <c r="A160" s="2" t="s">
        <v>449</v>
      </c>
      <c r="D160" s="2" t="s">
        <v>473</v>
      </c>
      <c r="E160" s="73">
        <v>129</v>
      </c>
      <c r="F160" s="73" t="s">
        <v>418</v>
      </c>
      <c r="G160" s="13" t="s">
        <v>355</v>
      </c>
      <c r="H160" s="8">
        <v>1</v>
      </c>
      <c r="I160" s="80">
        <f t="shared" si="59"/>
        <v>98671.75</v>
      </c>
      <c r="J160" s="160">
        <v>60900.392</v>
      </c>
      <c r="K160" s="160">
        <v>37771.358</v>
      </c>
      <c r="L160" s="80">
        <v>0</v>
      </c>
      <c r="M160" s="201" t="s">
        <v>485</v>
      </c>
      <c r="N160" s="201" t="s">
        <v>485</v>
      </c>
      <c r="O160" s="201" t="s">
        <v>485</v>
      </c>
      <c r="P160" s="107">
        <v>0</v>
      </c>
      <c r="Q160" s="200">
        <v>43662</v>
      </c>
      <c r="R160" s="200">
        <v>43802</v>
      </c>
      <c r="S160" s="118">
        <f t="shared" si="58"/>
        <v>98671.75</v>
      </c>
      <c r="T160" s="201" t="s">
        <v>484</v>
      </c>
      <c r="U160" s="200">
        <v>43813</v>
      </c>
      <c r="V160" s="199">
        <v>44012</v>
      </c>
      <c r="W160" s="103">
        <v>1</v>
      </c>
      <c r="X160" s="100" t="s">
        <v>446</v>
      </c>
      <c r="Y160" s="100">
        <v>100</v>
      </c>
      <c r="Z160" s="129">
        <v>2</v>
      </c>
      <c r="AA160" s="106"/>
      <c r="AB160" s="106">
        <v>0</v>
      </c>
      <c r="AC160" s="106">
        <v>0</v>
      </c>
      <c r="AD160" s="106"/>
      <c r="AE160" s="106">
        <v>0</v>
      </c>
      <c r="AF160" s="106">
        <v>0</v>
      </c>
      <c r="AG160" s="167"/>
      <c r="AH160" s="99"/>
    </row>
    <row r="161" spans="1:34" ht="56.25" x14ac:dyDescent="0.25">
      <c r="A161" s="2" t="s">
        <v>449</v>
      </c>
      <c r="D161" s="2" t="s">
        <v>473</v>
      </c>
      <c r="E161" s="73">
        <v>130</v>
      </c>
      <c r="F161" s="73" t="s">
        <v>419</v>
      </c>
      <c r="G161" s="13" t="s">
        <v>355</v>
      </c>
      <c r="H161" s="8">
        <v>1</v>
      </c>
      <c r="I161" s="80">
        <f t="shared" si="59"/>
        <v>69497.383000000002</v>
      </c>
      <c r="J161" s="160">
        <v>47134.891000000003</v>
      </c>
      <c r="K161" s="160">
        <v>22362.491999999998</v>
      </c>
      <c r="L161" s="80">
        <v>0</v>
      </c>
      <c r="M161" s="200">
        <v>43514</v>
      </c>
      <c r="N161" s="200">
        <v>43543</v>
      </c>
      <c r="O161" s="200">
        <v>43600</v>
      </c>
      <c r="P161" s="107">
        <v>0</v>
      </c>
      <c r="Q161" s="200">
        <v>43640</v>
      </c>
      <c r="R161" s="200">
        <v>43760</v>
      </c>
      <c r="S161" s="118">
        <f t="shared" si="58"/>
        <v>69497.383000000002</v>
      </c>
      <c r="T161" s="201" t="s">
        <v>484</v>
      </c>
      <c r="U161" s="200">
        <v>43774</v>
      </c>
      <c r="V161" s="199">
        <v>44012</v>
      </c>
      <c r="W161" s="103">
        <v>1</v>
      </c>
      <c r="X161" s="100" t="s">
        <v>446</v>
      </c>
      <c r="Y161" s="100">
        <v>100</v>
      </c>
      <c r="Z161" s="129">
        <v>12</v>
      </c>
      <c r="AA161" s="106"/>
      <c r="AB161" s="106">
        <v>0</v>
      </c>
      <c r="AC161" s="106">
        <v>0</v>
      </c>
      <c r="AD161" s="106"/>
      <c r="AE161" s="106">
        <v>0</v>
      </c>
      <c r="AF161" s="106">
        <v>0</v>
      </c>
      <c r="AG161" s="167"/>
      <c r="AH161" s="99"/>
    </row>
    <row r="162" spans="1:34" ht="56.25" x14ac:dyDescent="0.25">
      <c r="A162" s="2" t="s">
        <v>449</v>
      </c>
      <c r="D162" s="2" t="s">
        <v>473</v>
      </c>
      <c r="E162" s="73">
        <v>131</v>
      </c>
      <c r="F162" s="73" t="s">
        <v>420</v>
      </c>
      <c r="G162" s="13" t="s">
        <v>355</v>
      </c>
      <c r="H162" s="8">
        <v>1</v>
      </c>
      <c r="I162" s="80">
        <f t="shared" si="59"/>
        <v>69072.577999999994</v>
      </c>
      <c r="J162" s="160">
        <v>46839.680999999997</v>
      </c>
      <c r="K162" s="160">
        <v>22232.897000000001</v>
      </c>
      <c r="L162" s="80">
        <v>0</v>
      </c>
      <c r="M162" s="200">
        <v>43514</v>
      </c>
      <c r="N162" s="200">
        <v>43543</v>
      </c>
      <c r="O162" s="200">
        <v>43600</v>
      </c>
      <c r="P162" s="107">
        <v>0</v>
      </c>
      <c r="Q162" s="200">
        <v>43640</v>
      </c>
      <c r="R162" s="200">
        <v>43760</v>
      </c>
      <c r="S162" s="118">
        <f t="shared" si="58"/>
        <v>69072.577999999994</v>
      </c>
      <c r="T162" s="201" t="s">
        <v>484</v>
      </c>
      <c r="U162" s="200">
        <v>43774</v>
      </c>
      <c r="V162" s="199">
        <v>44012</v>
      </c>
      <c r="W162" s="103">
        <v>1</v>
      </c>
      <c r="X162" s="100" t="s">
        <v>446</v>
      </c>
      <c r="Y162" s="100">
        <v>100</v>
      </c>
      <c r="Z162" s="129">
        <v>22</v>
      </c>
      <c r="AA162" s="106"/>
      <c r="AB162" s="106">
        <v>0</v>
      </c>
      <c r="AC162" s="106">
        <v>0</v>
      </c>
      <c r="AD162" s="106"/>
      <c r="AE162" s="106">
        <v>0</v>
      </c>
      <c r="AF162" s="106">
        <v>0</v>
      </c>
      <c r="AG162" s="167"/>
      <c r="AH162" s="99"/>
    </row>
    <row r="163" spans="1:34" ht="56.25" x14ac:dyDescent="0.25">
      <c r="A163" s="2" t="s">
        <v>449</v>
      </c>
      <c r="D163" s="2" t="s">
        <v>473</v>
      </c>
      <c r="E163" s="73">
        <v>132</v>
      </c>
      <c r="F163" s="73" t="s">
        <v>421</v>
      </c>
      <c r="G163" s="13" t="s">
        <v>355</v>
      </c>
      <c r="H163" s="8">
        <v>1</v>
      </c>
      <c r="I163" s="80">
        <f t="shared" si="59"/>
        <v>119615.53</v>
      </c>
      <c r="J163" s="160">
        <v>73826.933000000005</v>
      </c>
      <c r="K163" s="160">
        <v>45788.597000000002</v>
      </c>
      <c r="L163" s="80">
        <v>0</v>
      </c>
      <c r="M163" s="200">
        <v>43514</v>
      </c>
      <c r="N163" s="200">
        <v>43543</v>
      </c>
      <c r="O163" s="200">
        <v>43600</v>
      </c>
      <c r="P163" s="107">
        <v>0</v>
      </c>
      <c r="Q163" s="200">
        <v>43719</v>
      </c>
      <c r="R163" s="200">
        <v>43804</v>
      </c>
      <c r="S163" s="118">
        <f t="shared" si="58"/>
        <v>119615.53</v>
      </c>
      <c r="T163" s="201" t="s">
        <v>484</v>
      </c>
      <c r="U163" s="200">
        <v>43813</v>
      </c>
      <c r="V163" s="199">
        <v>44012</v>
      </c>
      <c r="W163" s="103">
        <v>1</v>
      </c>
      <c r="X163" s="100" t="s">
        <v>351</v>
      </c>
      <c r="Y163" s="100">
        <v>120</v>
      </c>
      <c r="Z163" s="129">
        <v>15</v>
      </c>
      <c r="AA163" s="106"/>
      <c r="AB163" s="106">
        <v>0</v>
      </c>
      <c r="AC163" s="106">
        <v>0</v>
      </c>
      <c r="AD163" s="106"/>
      <c r="AE163" s="106">
        <v>0</v>
      </c>
      <c r="AF163" s="106">
        <v>0</v>
      </c>
      <c r="AG163" s="167"/>
      <c r="AH163" s="99"/>
    </row>
    <row r="164" spans="1:34" ht="56.25" x14ac:dyDescent="0.25">
      <c r="A164" s="2" t="s">
        <v>449</v>
      </c>
      <c r="D164" s="2" t="s">
        <v>473</v>
      </c>
      <c r="E164" s="73">
        <v>133</v>
      </c>
      <c r="F164" s="73" t="s">
        <v>422</v>
      </c>
      <c r="G164" s="13" t="s">
        <v>355</v>
      </c>
      <c r="H164" s="8">
        <v>1</v>
      </c>
      <c r="I164" s="80">
        <f t="shared" si="59"/>
        <v>50878.311999999998</v>
      </c>
      <c r="J164" s="160">
        <v>34498.78</v>
      </c>
      <c r="K164" s="160">
        <v>16379.531999999999</v>
      </c>
      <c r="L164" s="80">
        <v>0</v>
      </c>
      <c r="M164" s="200">
        <v>43514</v>
      </c>
      <c r="N164" s="200">
        <v>43543</v>
      </c>
      <c r="O164" s="200">
        <v>43600</v>
      </c>
      <c r="P164" s="107">
        <v>0</v>
      </c>
      <c r="Q164" s="200">
        <v>43640</v>
      </c>
      <c r="R164" s="200">
        <v>43760</v>
      </c>
      <c r="S164" s="118">
        <f t="shared" si="58"/>
        <v>50878.311999999998</v>
      </c>
      <c r="T164" s="201" t="s">
        <v>484</v>
      </c>
      <c r="U164" s="200">
        <v>43774</v>
      </c>
      <c r="V164" s="199">
        <v>44012</v>
      </c>
      <c r="W164" s="103">
        <v>1</v>
      </c>
      <c r="X164" s="100" t="s">
        <v>116</v>
      </c>
      <c r="Y164" s="100">
        <v>60</v>
      </c>
      <c r="Z164" s="129">
        <v>5</v>
      </c>
      <c r="AA164" s="106"/>
      <c r="AB164" s="106">
        <v>0</v>
      </c>
      <c r="AC164" s="106">
        <v>0</v>
      </c>
      <c r="AD164" s="106"/>
      <c r="AE164" s="106">
        <v>0</v>
      </c>
      <c r="AF164" s="106">
        <v>0</v>
      </c>
      <c r="AG164" s="167"/>
      <c r="AH164" s="99"/>
    </row>
    <row r="165" spans="1:34" ht="56.25" x14ac:dyDescent="0.25">
      <c r="A165" s="2" t="s">
        <v>449</v>
      </c>
      <c r="D165" s="2" t="s">
        <v>473</v>
      </c>
      <c r="E165" s="73">
        <v>134</v>
      </c>
      <c r="F165" s="73" t="s">
        <v>423</v>
      </c>
      <c r="G165" s="13" t="s">
        <v>355</v>
      </c>
      <c r="H165" s="8">
        <v>1</v>
      </c>
      <c r="I165" s="80">
        <f t="shared" si="59"/>
        <v>70144.294999999998</v>
      </c>
      <c r="J165" s="160">
        <v>47571.934000000001</v>
      </c>
      <c r="K165" s="160">
        <v>22572.361000000001</v>
      </c>
      <c r="L165" s="80">
        <v>0</v>
      </c>
      <c r="M165" s="200">
        <v>43514</v>
      </c>
      <c r="N165" s="200">
        <v>43543</v>
      </c>
      <c r="O165" s="200">
        <v>43600</v>
      </c>
      <c r="P165" s="107">
        <v>0</v>
      </c>
      <c r="Q165" s="200">
        <v>43640</v>
      </c>
      <c r="R165" s="200">
        <v>43760</v>
      </c>
      <c r="S165" s="118">
        <f t="shared" si="58"/>
        <v>70144.294999999998</v>
      </c>
      <c r="T165" s="201" t="s">
        <v>484</v>
      </c>
      <c r="U165" s="200">
        <v>43774</v>
      </c>
      <c r="V165" s="199">
        <v>44012</v>
      </c>
      <c r="W165" s="103">
        <v>1</v>
      </c>
      <c r="X165" s="100" t="s">
        <v>446</v>
      </c>
      <c r="Y165" s="100">
        <v>100</v>
      </c>
      <c r="Z165" s="129">
        <v>25</v>
      </c>
      <c r="AA165" s="106"/>
      <c r="AB165" s="106">
        <v>0</v>
      </c>
      <c r="AC165" s="106">
        <v>0</v>
      </c>
      <c r="AD165" s="106"/>
      <c r="AE165" s="106">
        <v>0</v>
      </c>
      <c r="AF165" s="106">
        <v>0</v>
      </c>
      <c r="AG165" s="167"/>
      <c r="AH165" s="99"/>
    </row>
    <row r="166" spans="1:34" ht="56.25" x14ac:dyDescent="0.25">
      <c r="A166" s="2" t="s">
        <v>449</v>
      </c>
      <c r="D166" s="2" t="s">
        <v>473</v>
      </c>
      <c r="E166" s="73">
        <v>135</v>
      </c>
      <c r="F166" s="73" t="s">
        <v>424</v>
      </c>
      <c r="G166" s="13" t="s">
        <v>355</v>
      </c>
      <c r="H166" s="8">
        <v>1</v>
      </c>
      <c r="I166" s="80">
        <f t="shared" si="59"/>
        <v>48434.656000000003</v>
      </c>
      <c r="J166" s="160">
        <v>32847.135999999999</v>
      </c>
      <c r="K166" s="160">
        <v>15587.52</v>
      </c>
      <c r="L166" s="80">
        <v>0</v>
      </c>
      <c r="M166" s="200">
        <v>43514</v>
      </c>
      <c r="N166" s="200">
        <v>43543</v>
      </c>
      <c r="O166" s="200">
        <v>43600</v>
      </c>
      <c r="P166" s="107">
        <v>0</v>
      </c>
      <c r="Q166" s="200">
        <v>43640</v>
      </c>
      <c r="R166" s="200">
        <v>43767</v>
      </c>
      <c r="S166" s="118">
        <f t="shared" si="58"/>
        <v>48434.656000000003</v>
      </c>
      <c r="T166" s="201" t="s">
        <v>484</v>
      </c>
      <c r="U166" s="200">
        <v>43774</v>
      </c>
      <c r="V166" s="199">
        <v>44012</v>
      </c>
      <c r="W166" s="103">
        <v>1</v>
      </c>
      <c r="X166" s="100" t="s">
        <v>116</v>
      </c>
      <c r="Y166" s="100">
        <v>60</v>
      </c>
      <c r="Z166" s="129">
        <v>85</v>
      </c>
      <c r="AA166" s="106"/>
      <c r="AB166" s="106">
        <v>0</v>
      </c>
      <c r="AC166" s="106">
        <v>0</v>
      </c>
      <c r="AD166" s="106"/>
      <c r="AE166" s="106">
        <v>0</v>
      </c>
      <c r="AF166" s="106">
        <v>0</v>
      </c>
      <c r="AG166" s="167"/>
      <c r="AH166" s="99"/>
    </row>
    <row r="167" spans="1:34" ht="56.25" x14ac:dyDescent="0.25">
      <c r="A167" s="2" t="s">
        <v>449</v>
      </c>
      <c r="D167" s="2" t="s">
        <v>473</v>
      </c>
      <c r="E167" s="73">
        <v>136</v>
      </c>
      <c r="F167" s="73" t="s">
        <v>425</v>
      </c>
      <c r="G167" s="13" t="s">
        <v>355</v>
      </c>
      <c r="H167" s="8">
        <v>1</v>
      </c>
      <c r="I167" s="80">
        <f t="shared" si="59"/>
        <v>78403.312999999995</v>
      </c>
      <c r="J167" s="160">
        <v>53216.881000000001</v>
      </c>
      <c r="K167" s="160">
        <v>25186.432000000001</v>
      </c>
      <c r="L167" s="80">
        <v>0</v>
      </c>
      <c r="M167" s="200">
        <v>43514</v>
      </c>
      <c r="N167" s="200">
        <v>43543</v>
      </c>
      <c r="O167" s="200">
        <v>43600</v>
      </c>
      <c r="P167" s="107">
        <v>0</v>
      </c>
      <c r="Q167" s="200">
        <v>43663</v>
      </c>
      <c r="R167" s="200">
        <v>43761</v>
      </c>
      <c r="S167" s="118">
        <f t="shared" si="58"/>
        <v>78403.312999999995</v>
      </c>
      <c r="T167" s="201" t="s">
        <v>484</v>
      </c>
      <c r="U167" s="200">
        <v>43774</v>
      </c>
      <c r="V167" s="199">
        <v>44012</v>
      </c>
      <c r="W167" s="103">
        <v>1</v>
      </c>
      <c r="X167" s="100" t="s">
        <v>447</v>
      </c>
      <c r="Y167" s="100">
        <v>120</v>
      </c>
      <c r="Z167" s="129">
        <v>15</v>
      </c>
      <c r="AA167" s="106"/>
      <c r="AB167" s="106">
        <v>0</v>
      </c>
      <c r="AC167" s="106">
        <v>0</v>
      </c>
      <c r="AD167" s="106"/>
      <c r="AE167" s="106">
        <v>0</v>
      </c>
      <c r="AF167" s="106">
        <v>0</v>
      </c>
      <c r="AG167" s="167"/>
      <c r="AH167" s="99"/>
    </row>
    <row r="168" spans="1:34" ht="56.25" x14ac:dyDescent="0.25">
      <c r="A168" s="2" t="s">
        <v>449</v>
      </c>
      <c r="D168" s="2" t="s">
        <v>473</v>
      </c>
      <c r="E168" s="73">
        <v>137</v>
      </c>
      <c r="F168" s="73" t="s">
        <v>426</v>
      </c>
      <c r="G168" s="13" t="s">
        <v>355</v>
      </c>
      <c r="H168" s="8">
        <v>1</v>
      </c>
      <c r="I168" s="80">
        <f t="shared" si="59"/>
        <v>106910.48999999999</v>
      </c>
      <c r="J168" s="160">
        <v>65985.357999999993</v>
      </c>
      <c r="K168" s="160">
        <v>40925.131999999998</v>
      </c>
      <c r="L168" s="80">
        <v>0</v>
      </c>
      <c r="M168" s="201" t="s">
        <v>485</v>
      </c>
      <c r="N168" s="201" t="s">
        <v>485</v>
      </c>
      <c r="O168" s="201" t="s">
        <v>485</v>
      </c>
      <c r="P168" s="107">
        <v>0</v>
      </c>
      <c r="Q168" s="200">
        <v>43662</v>
      </c>
      <c r="R168" s="200">
        <v>43802</v>
      </c>
      <c r="S168" s="118">
        <f t="shared" si="58"/>
        <v>106910.48999999999</v>
      </c>
      <c r="T168" s="201" t="s">
        <v>484</v>
      </c>
      <c r="U168" s="200">
        <v>43813</v>
      </c>
      <c r="V168" s="199">
        <v>44012</v>
      </c>
      <c r="W168" s="103">
        <v>1</v>
      </c>
      <c r="X168" s="100" t="s">
        <v>351</v>
      </c>
      <c r="Y168" s="100">
        <v>120</v>
      </c>
      <c r="Z168" s="129">
        <v>20</v>
      </c>
      <c r="AA168" s="106"/>
      <c r="AB168" s="106">
        <v>0</v>
      </c>
      <c r="AC168" s="106">
        <v>0</v>
      </c>
      <c r="AD168" s="106"/>
      <c r="AE168" s="106">
        <v>0</v>
      </c>
      <c r="AF168" s="106">
        <v>0</v>
      </c>
      <c r="AG168" s="167"/>
      <c r="AH168" s="99"/>
    </row>
    <row r="169" spans="1:34" ht="56.25" x14ac:dyDescent="0.25">
      <c r="A169" s="2" t="s">
        <v>449</v>
      </c>
      <c r="D169" s="2" t="s">
        <v>473</v>
      </c>
      <c r="E169" s="73">
        <v>138</v>
      </c>
      <c r="F169" s="73" t="s">
        <v>427</v>
      </c>
      <c r="G169" s="13" t="s">
        <v>355</v>
      </c>
      <c r="H169" s="8">
        <v>1</v>
      </c>
      <c r="I169" s="80">
        <f t="shared" si="59"/>
        <v>104738.92</v>
      </c>
      <c r="J169" s="160">
        <v>64645.061000000002</v>
      </c>
      <c r="K169" s="160">
        <v>40093.858999999997</v>
      </c>
      <c r="L169" s="80">
        <v>0</v>
      </c>
      <c r="M169" s="201" t="s">
        <v>485</v>
      </c>
      <c r="N169" s="201" t="s">
        <v>485</v>
      </c>
      <c r="O169" s="201" t="s">
        <v>485</v>
      </c>
      <c r="P169" s="107">
        <v>0</v>
      </c>
      <c r="Q169" s="200">
        <v>43662</v>
      </c>
      <c r="R169" s="200">
        <v>43802</v>
      </c>
      <c r="S169" s="118">
        <f t="shared" si="58"/>
        <v>104738.92</v>
      </c>
      <c r="T169" s="201" t="s">
        <v>484</v>
      </c>
      <c r="U169" s="200">
        <v>43817</v>
      </c>
      <c r="V169" s="199">
        <v>44012</v>
      </c>
      <c r="W169" s="103">
        <v>1</v>
      </c>
      <c r="X169" s="100" t="s">
        <v>446</v>
      </c>
      <c r="Y169" s="100">
        <v>100</v>
      </c>
      <c r="Z169" s="129">
        <v>90</v>
      </c>
      <c r="AA169" s="106"/>
      <c r="AB169" s="106">
        <v>0</v>
      </c>
      <c r="AC169" s="106">
        <v>0</v>
      </c>
      <c r="AD169" s="106"/>
      <c r="AE169" s="106">
        <v>0</v>
      </c>
      <c r="AF169" s="106">
        <v>0</v>
      </c>
      <c r="AG169" s="167"/>
      <c r="AH169" s="99"/>
    </row>
    <row r="170" spans="1:34" ht="56.25" x14ac:dyDescent="0.25">
      <c r="A170" s="2" t="s">
        <v>449</v>
      </c>
      <c r="D170" s="2" t="s">
        <v>473</v>
      </c>
      <c r="E170" s="73">
        <v>139</v>
      </c>
      <c r="F170" s="73" t="s">
        <v>428</v>
      </c>
      <c r="G170" s="13" t="s">
        <v>355</v>
      </c>
      <c r="H170" s="8">
        <v>1</v>
      </c>
      <c r="I170" s="80">
        <f t="shared" si="59"/>
        <v>232662.54800000001</v>
      </c>
      <c r="J170" s="160">
        <v>143599.76800000001</v>
      </c>
      <c r="K170" s="160">
        <v>89062.78</v>
      </c>
      <c r="L170" s="80">
        <v>0</v>
      </c>
      <c r="M170" s="201" t="s">
        <v>485</v>
      </c>
      <c r="N170" s="201" t="s">
        <v>485</v>
      </c>
      <c r="O170" s="201" t="s">
        <v>485</v>
      </c>
      <c r="P170" s="107">
        <v>0</v>
      </c>
      <c r="Q170" s="200">
        <v>43782</v>
      </c>
      <c r="R170" s="200">
        <v>43827</v>
      </c>
      <c r="S170" s="118">
        <f t="shared" si="58"/>
        <v>232662.54800000001</v>
      </c>
      <c r="T170" s="201" t="s">
        <v>484</v>
      </c>
      <c r="U170" s="200">
        <v>43827</v>
      </c>
      <c r="V170" s="199">
        <v>44012</v>
      </c>
      <c r="W170" s="103">
        <v>1</v>
      </c>
      <c r="X170" s="100" t="s">
        <v>353</v>
      </c>
      <c r="Y170" s="100">
        <v>250</v>
      </c>
      <c r="Z170" s="129">
        <v>35</v>
      </c>
      <c r="AA170" s="106"/>
      <c r="AB170" s="106">
        <v>0</v>
      </c>
      <c r="AC170" s="106">
        <v>0</v>
      </c>
      <c r="AD170" s="106"/>
      <c r="AE170" s="106">
        <v>0</v>
      </c>
      <c r="AF170" s="106">
        <v>0</v>
      </c>
      <c r="AG170" s="167"/>
      <c r="AH170" s="99"/>
    </row>
    <row r="171" spans="1:34" s="20" customFormat="1" ht="78" x14ac:dyDescent="0.25">
      <c r="E171" s="55"/>
      <c r="F171" s="55" t="s">
        <v>361</v>
      </c>
      <c r="G171" s="55"/>
      <c r="H171" s="21">
        <f>SUM(H172:H182)</f>
        <v>11</v>
      </c>
      <c r="I171" s="56">
        <f>SUM(I172:I182)</f>
        <v>40452.979999999996</v>
      </c>
      <c r="J171" s="115">
        <f>SUM(J172:J182)</f>
        <v>0</v>
      </c>
      <c r="K171" s="115">
        <f>SUM(K172:K182)</f>
        <v>40452.979999999996</v>
      </c>
      <c r="L171" s="115">
        <f>SUM(L172:L182)</f>
        <v>36285.459146000001</v>
      </c>
      <c r="M171" s="190"/>
      <c r="N171" s="190"/>
      <c r="O171" s="190"/>
      <c r="P171" s="115">
        <f>SUM(P172:P182)</f>
        <v>4167.5208539999985</v>
      </c>
      <c r="Q171" s="190"/>
      <c r="R171" s="190"/>
      <c r="S171" s="115">
        <f>SUM(S172:S182)</f>
        <v>-5.1159076974727213E-13</v>
      </c>
      <c r="T171" s="190"/>
      <c r="U171" s="190"/>
      <c r="V171" s="190"/>
      <c r="W171" s="102">
        <f>SUM(W172:W182)</f>
        <v>0</v>
      </c>
      <c r="X171" s="115"/>
      <c r="Y171" s="115"/>
      <c r="Z171" s="131"/>
      <c r="AA171" s="115">
        <f t="shared" ref="AA171:AF171" si="60">SUM(AA172:AA182)</f>
        <v>32848.629999999997</v>
      </c>
      <c r="AB171" s="115">
        <f t="shared" si="60"/>
        <v>0</v>
      </c>
      <c r="AC171" s="115">
        <f t="shared" si="60"/>
        <v>32848.629999999997</v>
      </c>
      <c r="AD171" s="115">
        <f t="shared" si="60"/>
        <v>2500.4380000000001</v>
      </c>
      <c r="AE171" s="115">
        <f t="shared" si="60"/>
        <v>0</v>
      </c>
      <c r="AF171" s="115">
        <f t="shared" si="60"/>
        <v>2500.4380000000001</v>
      </c>
      <c r="AG171" s="88">
        <f t="shared" ref="AG171:AG183" si="61">AF171/I171*100</f>
        <v>6.1810971651532229</v>
      </c>
      <c r="AH171" s="78"/>
    </row>
    <row r="172" spans="1:34" ht="112.5" x14ac:dyDescent="0.25">
      <c r="A172" s="41" t="s">
        <v>450</v>
      </c>
      <c r="E172" s="13">
        <v>140</v>
      </c>
      <c r="F172" s="13" t="s">
        <v>31</v>
      </c>
      <c r="G172" s="13" t="s">
        <v>355</v>
      </c>
      <c r="H172" s="8">
        <v>1</v>
      </c>
      <c r="I172" s="106">
        <f t="shared" ref="I172:I176" si="62">J172+K172</f>
        <v>4635.1099999999997</v>
      </c>
      <c r="J172" s="106">
        <v>0</v>
      </c>
      <c r="K172" s="106">
        <v>4635.1099999999997</v>
      </c>
      <c r="L172" s="106">
        <v>4031.7110000000002</v>
      </c>
      <c r="M172" s="200">
        <v>43798</v>
      </c>
      <c r="N172" s="200">
        <v>43824</v>
      </c>
      <c r="O172" s="202" t="s">
        <v>768</v>
      </c>
      <c r="P172" s="80">
        <v>603.39899999999943</v>
      </c>
      <c r="Q172" s="121">
        <v>43993</v>
      </c>
      <c r="R172" s="198">
        <v>44053</v>
      </c>
      <c r="S172" s="107">
        <f t="shared" ref="S172:S182" si="63">I172-L172-P172</f>
        <v>0</v>
      </c>
      <c r="T172" s="179">
        <v>0</v>
      </c>
      <c r="U172" s="179">
        <v>0</v>
      </c>
      <c r="V172" s="179">
        <v>0</v>
      </c>
      <c r="W172" s="103">
        <v>0</v>
      </c>
      <c r="X172" s="100">
        <v>0</v>
      </c>
      <c r="Y172" s="100"/>
      <c r="Z172" s="129">
        <v>0</v>
      </c>
      <c r="AA172" s="106">
        <f t="shared" ref="AA172:AA182" si="64">AB172+AC172</f>
        <v>4277.4399999999996</v>
      </c>
      <c r="AB172" s="106">
        <v>0</v>
      </c>
      <c r="AC172" s="106">
        <v>4277.4399999999996</v>
      </c>
      <c r="AD172" s="106">
        <f t="shared" ref="AD172:AD182" si="65">AE172+AF172</f>
        <v>0</v>
      </c>
      <c r="AE172" s="106">
        <v>0</v>
      </c>
      <c r="AF172" s="106">
        <v>0</v>
      </c>
      <c r="AG172" s="90">
        <f t="shared" si="61"/>
        <v>0</v>
      </c>
      <c r="AH172" s="99" t="s">
        <v>661</v>
      </c>
    </row>
    <row r="173" spans="1:34" ht="112.5" x14ac:dyDescent="0.25">
      <c r="A173" s="41" t="s">
        <v>450</v>
      </c>
      <c r="E173" s="13">
        <v>141</v>
      </c>
      <c r="F173" s="13" t="s">
        <v>32</v>
      </c>
      <c r="G173" s="13" t="s">
        <v>355</v>
      </c>
      <c r="H173" s="8">
        <v>1</v>
      </c>
      <c r="I173" s="106">
        <f t="shared" si="62"/>
        <v>2627.54</v>
      </c>
      <c r="J173" s="106">
        <v>0</v>
      </c>
      <c r="K173" s="106">
        <v>2627.54</v>
      </c>
      <c r="L173" s="106">
        <v>2182.2956999999997</v>
      </c>
      <c r="M173" s="200">
        <v>43798</v>
      </c>
      <c r="N173" s="200">
        <v>43824</v>
      </c>
      <c r="O173" s="202" t="s">
        <v>779</v>
      </c>
      <c r="P173" s="80">
        <v>445.24430000000007</v>
      </c>
      <c r="Q173" s="121">
        <v>44091</v>
      </c>
      <c r="R173" s="198">
        <v>44126</v>
      </c>
      <c r="S173" s="107">
        <f t="shared" si="63"/>
        <v>0</v>
      </c>
      <c r="T173" s="179">
        <v>0</v>
      </c>
      <c r="U173" s="179">
        <v>0</v>
      </c>
      <c r="V173" s="179">
        <v>0</v>
      </c>
      <c r="W173" s="103">
        <v>0</v>
      </c>
      <c r="X173" s="100">
        <v>0</v>
      </c>
      <c r="Y173" s="100"/>
      <c r="Z173" s="129">
        <v>0</v>
      </c>
      <c r="AA173" s="106">
        <f t="shared" si="64"/>
        <v>1969.56</v>
      </c>
      <c r="AB173" s="106">
        <v>0</v>
      </c>
      <c r="AC173" s="106">
        <v>1969.56</v>
      </c>
      <c r="AD173" s="106">
        <f t="shared" si="65"/>
        <v>0</v>
      </c>
      <c r="AE173" s="106">
        <v>0</v>
      </c>
      <c r="AF173" s="106">
        <v>0</v>
      </c>
      <c r="AG173" s="90">
        <f t="shared" si="61"/>
        <v>0</v>
      </c>
      <c r="AH173" s="99" t="s">
        <v>662</v>
      </c>
    </row>
    <row r="174" spans="1:34" ht="112.5" x14ac:dyDescent="0.25">
      <c r="A174" s="41" t="s">
        <v>450</v>
      </c>
      <c r="E174" s="100">
        <v>142</v>
      </c>
      <c r="F174" s="13" t="s">
        <v>33</v>
      </c>
      <c r="G174" s="13" t="s">
        <v>355</v>
      </c>
      <c r="H174" s="8">
        <v>1</v>
      </c>
      <c r="I174" s="106">
        <f t="shared" si="62"/>
        <v>2214.7999999999997</v>
      </c>
      <c r="J174" s="106">
        <v>0</v>
      </c>
      <c r="K174" s="106">
        <v>2214.7999999999997</v>
      </c>
      <c r="L174" s="106">
        <v>2071.7015999999999</v>
      </c>
      <c r="M174" s="200">
        <v>43798</v>
      </c>
      <c r="N174" s="200">
        <v>43822</v>
      </c>
      <c r="O174" s="202" t="s">
        <v>780</v>
      </c>
      <c r="P174" s="80">
        <v>143.09839999999986</v>
      </c>
      <c r="Q174" s="121">
        <v>44030</v>
      </c>
      <c r="R174" s="198">
        <v>44067</v>
      </c>
      <c r="S174" s="107">
        <f t="shared" si="63"/>
        <v>0</v>
      </c>
      <c r="T174" s="179">
        <v>0</v>
      </c>
      <c r="U174" s="179">
        <v>0</v>
      </c>
      <c r="V174" s="179">
        <v>0</v>
      </c>
      <c r="W174" s="103">
        <v>0</v>
      </c>
      <c r="X174" s="100">
        <v>0</v>
      </c>
      <c r="Y174" s="100"/>
      <c r="Z174" s="129">
        <v>0</v>
      </c>
      <c r="AA174" s="106">
        <f t="shared" si="64"/>
        <v>2102.81</v>
      </c>
      <c r="AB174" s="106">
        <v>0</v>
      </c>
      <c r="AC174" s="106">
        <v>2102.81</v>
      </c>
      <c r="AD174" s="106">
        <f t="shared" si="65"/>
        <v>0</v>
      </c>
      <c r="AE174" s="106">
        <v>0</v>
      </c>
      <c r="AF174" s="106">
        <v>0</v>
      </c>
      <c r="AG174" s="90">
        <f t="shared" si="61"/>
        <v>0</v>
      </c>
      <c r="AH174" s="99" t="s">
        <v>663</v>
      </c>
    </row>
    <row r="175" spans="1:34" ht="112.5" x14ac:dyDescent="0.25">
      <c r="A175" s="41" t="s">
        <v>450</v>
      </c>
      <c r="E175" s="100">
        <v>143</v>
      </c>
      <c r="F175" s="13" t="s">
        <v>34</v>
      </c>
      <c r="G175" s="13" t="s">
        <v>355</v>
      </c>
      <c r="H175" s="8">
        <v>1</v>
      </c>
      <c r="I175" s="106">
        <f t="shared" si="62"/>
        <v>4321</v>
      </c>
      <c r="J175" s="106">
        <v>0</v>
      </c>
      <c r="K175" s="106">
        <v>4321</v>
      </c>
      <c r="L175" s="106">
        <v>4095.971524</v>
      </c>
      <c r="M175" s="200">
        <v>43798</v>
      </c>
      <c r="N175" s="200">
        <v>43822</v>
      </c>
      <c r="O175" s="202" t="s">
        <v>779</v>
      </c>
      <c r="P175" s="80">
        <v>225.02847599999998</v>
      </c>
      <c r="Q175" s="121">
        <v>44091</v>
      </c>
      <c r="R175" s="198">
        <v>44126</v>
      </c>
      <c r="S175" s="107">
        <f t="shared" si="63"/>
        <v>0</v>
      </c>
      <c r="T175" s="179">
        <v>0</v>
      </c>
      <c r="U175" s="179">
        <v>0</v>
      </c>
      <c r="V175" s="179">
        <v>0</v>
      </c>
      <c r="W175" s="103">
        <v>0</v>
      </c>
      <c r="X175" s="100">
        <v>0</v>
      </c>
      <c r="Y175" s="100"/>
      <c r="Z175" s="129">
        <v>0</v>
      </c>
      <c r="AA175" s="106">
        <f t="shared" si="64"/>
        <v>3663.02</v>
      </c>
      <c r="AB175" s="106">
        <v>0</v>
      </c>
      <c r="AC175" s="106">
        <v>3663.02</v>
      </c>
      <c r="AD175" s="106">
        <f t="shared" si="65"/>
        <v>562.57100000000003</v>
      </c>
      <c r="AE175" s="106">
        <v>0</v>
      </c>
      <c r="AF175" s="106">
        <v>562.57100000000003</v>
      </c>
      <c r="AG175" s="90">
        <f t="shared" si="61"/>
        <v>13.019463087248322</v>
      </c>
      <c r="AH175" s="99" t="s">
        <v>663</v>
      </c>
    </row>
    <row r="176" spans="1:34" ht="93.75" x14ac:dyDescent="0.25">
      <c r="A176" s="41" t="s">
        <v>450</v>
      </c>
      <c r="E176" s="100">
        <v>144</v>
      </c>
      <c r="F176" s="13" t="s">
        <v>35</v>
      </c>
      <c r="G176" s="13" t="s">
        <v>355</v>
      </c>
      <c r="H176" s="8">
        <v>1</v>
      </c>
      <c r="I176" s="106">
        <f t="shared" si="62"/>
        <v>2627.54</v>
      </c>
      <c r="J176" s="106">
        <v>0</v>
      </c>
      <c r="K176" s="106">
        <v>2627.54</v>
      </c>
      <c r="L176" s="106">
        <v>2291.9593</v>
      </c>
      <c r="M176" s="200">
        <v>43798</v>
      </c>
      <c r="N176" s="200">
        <v>43824</v>
      </c>
      <c r="O176" s="202" t="s">
        <v>780</v>
      </c>
      <c r="P176" s="80">
        <v>335.58069999999998</v>
      </c>
      <c r="Q176" s="121">
        <v>44030</v>
      </c>
      <c r="R176" s="198">
        <v>44067</v>
      </c>
      <c r="S176" s="107">
        <f t="shared" si="63"/>
        <v>0</v>
      </c>
      <c r="T176" s="179">
        <v>0</v>
      </c>
      <c r="U176" s="179">
        <v>0</v>
      </c>
      <c r="V176" s="179">
        <v>0</v>
      </c>
      <c r="W176" s="103">
        <v>0</v>
      </c>
      <c r="X176" s="100">
        <v>0</v>
      </c>
      <c r="Y176" s="100"/>
      <c r="Z176" s="129">
        <v>0</v>
      </c>
      <c r="AA176" s="106">
        <f t="shared" si="64"/>
        <v>1969.56</v>
      </c>
      <c r="AB176" s="106">
        <v>0</v>
      </c>
      <c r="AC176" s="106">
        <v>1969.56</v>
      </c>
      <c r="AD176" s="106">
        <f t="shared" si="65"/>
        <v>0</v>
      </c>
      <c r="AE176" s="106">
        <v>0</v>
      </c>
      <c r="AF176" s="106">
        <v>0</v>
      </c>
      <c r="AG176" s="90">
        <f t="shared" si="61"/>
        <v>0</v>
      </c>
      <c r="AH176" s="99" t="s">
        <v>664</v>
      </c>
    </row>
    <row r="177" spans="1:34" ht="112.5" x14ac:dyDescent="0.25">
      <c r="A177" s="41" t="s">
        <v>450</v>
      </c>
      <c r="E177" s="100">
        <v>145</v>
      </c>
      <c r="F177" s="13" t="s">
        <v>36</v>
      </c>
      <c r="G177" s="13" t="s">
        <v>355</v>
      </c>
      <c r="H177" s="8">
        <v>1</v>
      </c>
      <c r="I177" s="106">
        <f t="shared" ref="I177:I182" si="66">J177+K177</f>
        <v>4038.64</v>
      </c>
      <c r="J177" s="106">
        <v>0</v>
      </c>
      <c r="K177" s="106">
        <v>4038.64</v>
      </c>
      <c r="L177" s="106">
        <v>3732.0467000000003</v>
      </c>
      <c r="M177" s="200">
        <v>43798</v>
      </c>
      <c r="N177" s="200">
        <v>43822</v>
      </c>
      <c r="O177" s="202" t="s">
        <v>781</v>
      </c>
      <c r="P177" s="80">
        <v>306.59329999999954</v>
      </c>
      <c r="Q177" s="121">
        <v>44048</v>
      </c>
      <c r="R177" s="198">
        <v>44092</v>
      </c>
      <c r="S177" s="107">
        <f t="shared" si="63"/>
        <v>0</v>
      </c>
      <c r="T177" s="179">
        <v>0</v>
      </c>
      <c r="U177" s="179">
        <v>0</v>
      </c>
      <c r="V177" s="179">
        <v>0</v>
      </c>
      <c r="W177" s="103">
        <v>0</v>
      </c>
      <c r="X177" s="100">
        <v>0</v>
      </c>
      <c r="Y177" s="100"/>
      <c r="Z177" s="129">
        <v>0</v>
      </c>
      <c r="AA177" s="106">
        <f t="shared" si="64"/>
        <v>3016.16</v>
      </c>
      <c r="AB177" s="106">
        <v>0</v>
      </c>
      <c r="AC177" s="106">
        <v>3016.16</v>
      </c>
      <c r="AD177" s="106">
        <f t="shared" si="65"/>
        <v>812.86699999999996</v>
      </c>
      <c r="AE177" s="106">
        <v>0</v>
      </c>
      <c r="AF177" s="106">
        <v>812.86699999999996</v>
      </c>
      <c r="AG177" s="90">
        <f t="shared" si="61"/>
        <v>20.12724580551869</v>
      </c>
      <c r="AH177" s="99" t="s">
        <v>658</v>
      </c>
    </row>
    <row r="178" spans="1:34" ht="112.5" x14ac:dyDescent="0.25">
      <c r="A178" s="41" t="s">
        <v>450</v>
      </c>
      <c r="E178" s="100">
        <v>146</v>
      </c>
      <c r="F178" s="13" t="s">
        <v>39</v>
      </c>
      <c r="G178" s="13" t="s">
        <v>355</v>
      </c>
      <c r="H178" s="8">
        <v>1</v>
      </c>
      <c r="I178" s="106">
        <f t="shared" si="66"/>
        <v>3188.88</v>
      </c>
      <c r="J178" s="106">
        <v>0</v>
      </c>
      <c r="K178" s="106">
        <v>3188.88</v>
      </c>
      <c r="L178" s="106">
        <v>2534.9659999999999</v>
      </c>
      <c r="M178" s="200">
        <v>43801</v>
      </c>
      <c r="N178" s="200">
        <v>43840</v>
      </c>
      <c r="O178" s="202" t="s">
        <v>782</v>
      </c>
      <c r="P178" s="80">
        <v>653.91400000000021</v>
      </c>
      <c r="Q178" s="121">
        <v>43999</v>
      </c>
      <c r="R178" s="198">
        <v>44046</v>
      </c>
      <c r="S178" s="107">
        <f t="shared" si="63"/>
        <v>0</v>
      </c>
      <c r="T178" s="179">
        <v>0</v>
      </c>
      <c r="U178" s="179">
        <v>0</v>
      </c>
      <c r="V178" s="179">
        <v>0</v>
      </c>
      <c r="W178" s="103">
        <v>0</v>
      </c>
      <c r="X178" s="100">
        <v>0</v>
      </c>
      <c r="Y178" s="100"/>
      <c r="Z178" s="129">
        <v>0</v>
      </c>
      <c r="AA178" s="106">
        <f t="shared" si="64"/>
        <v>2428.5700000000002</v>
      </c>
      <c r="AB178" s="106">
        <v>0</v>
      </c>
      <c r="AC178" s="106">
        <v>2428.5700000000002</v>
      </c>
      <c r="AD178" s="106">
        <f t="shared" si="65"/>
        <v>0</v>
      </c>
      <c r="AE178" s="106">
        <v>0</v>
      </c>
      <c r="AF178" s="106">
        <v>0</v>
      </c>
      <c r="AG178" s="90">
        <f t="shared" si="61"/>
        <v>0</v>
      </c>
      <c r="AH178" s="99" t="s">
        <v>658</v>
      </c>
    </row>
    <row r="179" spans="1:34" ht="187.5" x14ac:dyDescent="0.25">
      <c r="A179" s="41" t="s">
        <v>450</v>
      </c>
      <c r="E179" s="100">
        <v>147</v>
      </c>
      <c r="F179" s="13" t="s">
        <v>40</v>
      </c>
      <c r="G179" s="13" t="s">
        <v>355</v>
      </c>
      <c r="H179" s="8">
        <v>1</v>
      </c>
      <c r="I179" s="106">
        <f t="shared" si="66"/>
        <v>3188.83</v>
      </c>
      <c r="J179" s="106">
        <v>0</v>
      </c>
      <c r="K179" s="106">
        <v>3188.83</v>
      </c>
      <c r="L179" s="106">
        <v>2727.59</v>
      </c>
      <c r="M179" s="200">
        <v>43871</v>
      </c>
      <c r="N179" s="200" t="s">
        <v>840</v>
      </c>
      <c r="O179" s="199">
        <v>44036</v>
      </c>
      <c r="P179" s="80">
        <v>461.24</v>
      </c>
      <c r="Q179" s="198">
        <v>44043</v>
      </c>
      <c r="R179" s="198">
        <v>44102</v>
      </c>
      <c r="S179" s="107">
        <f t="shared" si="63"/>
        <v>0</v>
      </c>
      <c r="T179" s="179">
        <v>0</v>
      </c>
      <c r="U179" s="179">
        <v>0</v>
      </c>
      <c r="V179" s="179">
        <v>0</v>
      </c>
      <c r="W179" s="103">
        <v>0</v>
      </c>
      <c r="X179" s="100">
        <v>0</v>
      </c>
      <c r="Y179" s="100"/>
      <c r="Z179" s="129">
        <v>0</v>
      </c>
      <c r="AA179" s="106">
        <f t="shared" si="64"/>
        <v>3188.83</v>
      </c>
      <c r="AB179" s="106">
        <v>0</v>
      </c>
      <c r="AC179" s="106">
        <v>3188.83</v>
      </c>
      <c r="AD179" s="106">
        <f t="shared" si="65"/>
        <v>0</v>
      </c>
      <c r="AE179" s="106">
        <v>0</v>
      </c>
      <c r="AF179" s="106">
        <v>0</v>
      </c>
      <c r="AG179" s="90">
        <f t="shared" si="61"/>
        <v>0</v>
      </c>
      <c r="AH179" s="16" t="s">
        <v>665</v>
      </c>
    </row>
    <row r="180" spans="1:34" ht="112.5" x14ac:dyDescent="0.25">
      <c r="A180" s="41" t="s">
        <v>450</v>
      </c>
      <c r="E180" s="100">
        <v>148</v>
      </c>
      <c r="F180" s="13" t="s">
        <v>41</v>
      </c>
      <c r="G180" s="13" t="s">
        <v>355</v>
      </c>
      <c r="H180" s="8">
        <v>1</v>
      </c>
      <c r="I180" s="106">
        <f t="shared" si="66"/>
        <v>5384</v>
      </c>
      <c r="J180" s="106">
        <v>0</v>
      </c>
      <c r="K180" s="106">
        <v>5384</v>
      </c>
      <c r="L180" s="106">
        <v>5096.1661220000005</v>
      </c>
      <c r="M180" s="200">
        <v>43798</v>
      </c>
      <c r="N180" s="200">
        <v>43824</v>
      </c>
      <c r="O180" s="202" t="s">
        <v>782</v>
      </c>
      <c r="P180" s="80">
        <v>287.83387799999997</v>
      </c>
      <c r="Q180" s="121">
        <v>43999</v>
      </c>
      <c r="R180" s="198">
        <v>44046</v>
      </c>
      <c r="S180" s="107">
        <f t="shared" si="63"/>
        <v>-5.1159076974727213E-13</v>
      </c>
      <c r="T180" s="179">
        <v>0</v>
      </c>
      <c r="U180" s="179">
        <v>0</v>
      </c>
      <c r="V180" s="179">
        <v>0</v>
      </c>
      <c r="W180" s="103">
        <v>0</v>
      </c>
      <c r="X180" s="100">
        <v>0</v>
      </c>
      <c r="Y180" s="100"/>
      <c r="Z180" s="129">
        <v>0</v>
      </c>
      <c r="AA180" s="106">
        <f t="shared" si="64"/>
        <v>4087.45</v>
      </c>
      <c r="AB180" s="106">
        <v>0</v>
      </c>
      <c r="AC180" s="106">
        <v>4087.45</v>
      </c>
      <c r="AD180" s="106">
        <f t="shared" si="65"/>
        <v>0</v>
      </c>
      <c r="AE180" s="106">
        <v>0</v>
      </c>
      <c r="AF180" s="106">
        <v>0</v>
      </c>
      <c r="AG180" s="90">
        <f t="shared" si="61"/>
        <v>0</v>
      </c>
      <c r="AH180" s="99" t="s">
        <v>658</v>
      </c>
    </row>
    <row r="181" spans="1:34" ht="112.5" x14ac:dyDescent="0.25">
      <c r="A181" s="41" t="s">
        <v>450</v>
      </c>
      <c r="E181" s="100">
        <v>149</v>
      </c>
      <c r="F181" s="13" t="s">
        <v>42</v>
      </c>
      <c r="G181" s="13" t="s">
        <v>355</v>
      </c>
      <c r="H181" s="8">
        <v>1</v>
      </c>
      <c r="I181" s="106">
        <f t="shared" si="66"/>
        <v>2489.3199999999997</v>
      </c>
      <c r="J181" s="106">
        <v>0</v>
      </c>
      <c r="K181" s="106">
        <v>2489.3199999999997</v>
      </c>
      <c r="L181" s="106">
        <v>2311.1711999999998</v>
      </c>
      <c r="M181" s="200">
        <v>43798</v>
      </c>
      <c r="N181" s="200">
        <v>43822</v>
      </c>
      <c r="O181" s="202" t="s">
        <v>766</v>
      </c>
      <c r="P181" s="80">
        <v>178.14879999999994</v>
      </c>
      <c r="Q181" s="121">
        <v>44011</v>
      </c>
      <c r="R181" s="198">
        <v>44071</v>
      </c>
      <c r="S181" s="107">
        <f t="shared" si="63"/>
        <v>0</v>
      </c>
      <c r="T181" s="179">
        <v>0</v>
      </c>
      <c r="U181" s="179">
        <v>0</v>
      </c>
      <c r="V181" s="179">
        <v>0</v>
      </c>
      <c r="W181" s="103">
        <v>0</v>
      </c>
      <c r="X181" s="100">
        <v>0</v>
      </c>
      <c r="Y181" s="100"/>
      <c r="Z181" s="129">
        <v>0</v>
      </c>
      <c r="AA181" s="106">
        <f t="shared" si="64"/>
        <v>1867.79</v>
      </c>
      <c r="AB181" s="106">
        <v>0</v>
      </c>
      <c r="AC181" s="106">
        <v>1867.79</v>
      </c>
      <c r="AD181" s="106">
        <f t="shared" si="65"/>
        <v>0</v>
      </c>
      <c r="AE181" s="106">
        <v>0</v>
      </c>
      <c r="AF181" s="106">
        <v>0</v>
      </c>
      <c r="AG181" s="90">
        <f t="shared" si="61"/>
        <v>0</v>
      </c>
      <c r="AH181" s="99" t="s">
        <v>658</v>
      </c>
    </row>
    <row r="182" spans="1:34" ht="93.75" x14ac:dyDescent="0.25">
      <c r="A182" s="41" t="s">
        <v>450</v>
      </c>
      <c r="E182" s="100">
        <v>150</v>
      </c>
      <c r="F182" s="13" t="s">
        <v>46</v>
      </c>
      <c r="G182" s="13" t="s">
        <v>355</v>
      </c>
      <c r="H182" s="8">
        <v>1</v>
      </c>
      <c r="I182" s="106">
        <f t="shared" si="66"/>
        <v>5737.32</v>
      </c>
      <c r="J182" s="106">
        <v>0</v>
      </c>
      <c r="K182" s="106">
        <v>5737.32</v>
      </c>
      <c r="L182" s="106">
        <v>5209.88</v>
      </c>
      <c r="M182" s="200">
        <v>43798</v>
      </c>
      <c r="N182" s="200">
        <v>43828</v>
      </c>
      <c r="O182" s="202" t="s">
        <v>783</v>
      </c>
      <c r="P182" s="80">
        <v>527.4399999999996</v>
      </c>
      <c r="Q182" s="121">
        <v>44078</v>
      </c>
      <c r="R182" s="198">
        <v>44138</v>
      </c>
      <c r="S182" s="107">
        <f t="shared" si="63"/>
        <v>0</v>
      </c>
      <c r="T182" s="179">
        <v>0</v>
      </c>
      <c r="U182" s="179">
        <v>0</v>
      </c>
      <c r="V182" s="179">
        <v>0</v>
      </c>
      <c r="W182" s="103">
        <v>0</v>
      </c>
      <c r="X182" s="100">
        <v>0</v>
      </c>
      <c r="Y182" s="100"/>
      <c r="Z182" s="129">
        <v>0</v>
      </c>
      <c r="AA182" s="106">
        <f t="shared" si="64"/>
        <v>4277.4399999999996</v>
      </c>
      <c r="AB182" s="106">
        <v>0</v>
      </c>
      <c r="AC182" s="106">
        <v>4277.4399999999996</v>
      </c>
      <c r="AD182" s="106">
        <f t="shared" si="65"/>
        <v>1125</v>
      </c>
      <c r="AE182" s="106">
        <v>0</v>
      </c>
      <c r="AF182" s="106">
        <v>1125</v>
      </c>
      <c r="AG182" s="90">
        <f t="shared" si="61"/>
        <v>19.60845830457426</v>
      </c>
      <c r="AH182" s="99" t="s">
        <v>666</v>
      </c>
    </row>
    <row r="183" spans="1:34" s="20" customFormat="1" ht="39" x14ac:dyDescent="0.25">
      <c r="E183" s="55"/>
      <c r="F183" s="55" t="s">
        <v>48</v>
      </c>
      <c r="G183" s="55"/>
      <c r="H183" s="21">
        <f>H185+H195</f>
        <v>19</v>
      </c>
      <c r="I183" s="56">
        <f t="shared" ref="I183:L183" si="67">I185+I195</f>
        <v>2176163.3200000003</v>
      </c>
      <c r="J183" s="115">
        <f t="shared" ref="J183:K183" si="68">J185+J195</f>
        <v>950000</v>
      </c>
      <c r="K183" s="115">
        <f t="shared" si="68"/>
        <v>1226163.32</v>
      </c>
      <c r="L183" s="115">
        <f t="shared" si="67"/>
        <v>227508.96799999999</v>
      </c>
      <c r="M183" s="190"/>
      <c r="N183" s="190"/>
      <c r="O183" s="190"/>
      <c r="P183" s="115">
        <f t="shared" ref="P183" si="69">P185+P195</f>
        <v>44671.002</v>
      </c>
      <c r="Q183" s="190"/>
      <c r="R183" s="190"/>
      <c r="S183" s="115">
        <f t="shared" ref="S183" si="70">S185+S195</f>
        <v>1903983.35</v>
      </c>
      <c r="T183" s="190"/>
      <c r="U183" s="190"/>
      <c r="V183" s="190"/>
      <c r="W183" s="102">
        <f t="shared" ref="W183" si="71">W185+W195</f>
        <v>4</v>
      </c>
      <c r="X183" s="114" t="s">
        <v>747</v>
      </c>
      <c r="Y183" s="115"/>
      <c r="Z183" s="131"/>
      <c r="AA183" s="115">
        <f t="shared" ref="AA183:AC183" si="72">AA185+AA195</f>
        <v>64500</v>
      </c>
      <c r="AB183" s="115">
        <f t="shared" si="72"/>
        <v>0</v>
      </c>
      <c r="AC183" s="115">
        <f t="shared" si="72"/>
        <v>64500</v>
      </c>
      <c r="AD183" s="115">
        <f t="shared" ref="AD183:AF183" si="73">AD185+AD195</f>
        <v>0</v>
      </c>
      <c r="AE183" s="115">
        <f t="shared" si="73"/>
        <v>0</v>
      </c>
      <c r="AF183" s="115">
        <f t="shared" si="73"/>
        <v>0</v>
      </c>
      <c r="AG183" s="88">
        <f t="shared" si="61"/>
        <v>0</v>
      </c>
      <c r="AH183" s="78"/>
    </row>
    <row r="184" spans="1:34" s="19" customFormat="1" x14ac:dyDescent="0.25">
      <c r="E184" s="53"/>
      <c r="F184" s="53" t="s">
        <v>12</v>
      </c>
      <c r="G184" s="53"/>
      <c r="H184" s="22"/>
      <c r="I184" s="66"/>
      <c r="J184" s="122"/>
      <c r="K184" s="122"/>
      <c r="L184" s="112"/>
      <c r="M184" s="112"/>
      <c r="N184" s="112"/>
      <c r="O184" s="112"/>
      <c r="P184" s="112"/>
      <c r="Q184" s="112"/>
      <c r="R184" s="112"/>
      <c r="S184" s="113"/>
      <c r="T184" s="112"/>
      <c r="U184" s="112"/>
      <c r="V184" s="112"/>
      <c r="W184" s="101"/>
      <c r="X184" s="112"/>
      <c r="Y184" s="112"/>
      <c r="Z184" s="130"/>
      <c r="AA184" s="122"/>
      <c r="AB184" s="122"/>
      <c r="AC184" s="122"/>
      <c r="AD184" s="122"/>
      <c r="AE184" s="122"/>
      <c r="AF184" s="122"/>
      <c r="AG184" s="89"/>
      <c r="AH184" s="77"/>
    </row>
    <row r="185" spans="1:34" s="20" customFormat="1" ht="58.5" x14ac:dyDescent="0.25">
      <c r="E185" s="55"/>
      <c r="F185" s="55" t="s">
        <v>362</v>
      </c>
      <c r="G185" s="55"/>
      <c r="H185" s="21">
        <f>SUM(H186:H194)</f>
        <v>9</v>
      </c>
      <c r="I185" s="56">
        <f>SUM(I186:I194)</f>
        <v>1940983.35</v>
      </c>
      <c r="J185" s="115">
        <f>SUM(J186:J194)</f>
        <v>950000</v>
      </c>
      <c r="K185" s="115">
        <f t="shared" ref="K185" si="74">SUM(K186:K194)</f>
        <v>990983.35</v>
      </c>
      <c r="L185" s="115">
        <f>SUM(L186:L194)</f>
        <v>35000</v>
      </c>
      <c r="M185" s="190"/>
      <c r="N185" s="190"/>
      <c r="O185" s="190"/>
      <c r="P185" s="115">
        <f t="shared" ref="P185" si="75">SUM(P186:P194)</f>
        <v>2000</v>
      </c>
      <c r="Q185" s="190"/>
      <c r="R185" s="190"/>
      <c r="S185" s="115">
        <f t="shared" ref="S185" si="76">SUM(S186:S194)</f>
        <v>1903983.35</v>
      </c>
      <c r="T185" s="190"/>
      <c r="U185" s="190"/>
      <c r="V185" s="190"/>
      <c r="W185" s="21">
        <f>SUM(W186:W194)</f>
        <v>4</v>
      </c>
      <c r="X185" s="115"/>
      <c r="Y185" s="115"/>
      <c r="Z185" s="131"/>
      <c r="AA185" s="115">
        <f>SUM(AA186:AA194)</f>
        <v>17000</v>
      </c>
      <c r="AB185" s="115">
        <f>SUM(AB186:AB194)</f>
        <v>0</v>
      </c>
      <c r="AC185" s="115">
        <f t="shared" ref="AC185" si="77">SUM(AC186:AC194)</f>
        <v>17000</v>
      </c>
      <c r="AD185" s="115">
        <f>SUM(AD186:AD194)</f>
        <v>0</v>
      </c>
      <c r="AE185" s="115">
        <f>SUM(AE186:AE194)</f>
        <v>0</v>
      </c>
      <c r="AF185" s="115">
        <f t="shared" ref="AF185" si="78">SUM(AF186:AF194)</f>
        <v>0</v>
      </c>
      <c r="AG185" s="88">
        <f t="shared" ref="AG185:AG205" si="79">AF185/I185*100</f>
        <v>0</v>
      </c>
      <c r="AH185" s="78"/>
    </row>
    <row r="186" spans="1:34" ht="112.5" x14ac:dyDescent="0.25">
      <c r="A186" s="2" t="s">
        <v>449</v>
      </c>
      <c r="E186" s="13">
        <v>151</v>
      </c>
      <c r="F186" s="13" t="s">
        <v>198</v>
      </c>
      <c r="G186" s="13" t="s">
        <v>355</v>
      </c>
      <c r="H186" s="8">
        <v>1</v>
      </c>
      <c r="I186" s="106">
        <f t="shared" ref="I186" si="80">J186+K186</f>
        <v>1000000</v>
      </c>
      <c r="J186" s="162">
        <v>950000</v>
      </c>
      <c r="K186" s="106">
        <v>50000</v>
      </c>
      <c r="L186" s="80">
        <v>0</v>
      </c>
      <c r="M186" s="201" t="s">
        <v>494</v>
      </c>
      <c r="N186" s="201" t="s">
        <v>495</v>
      </c>
      <c r="O186" s="201" t="s">
        <v>495</v>
      </c>
      <c r="P186" s="80">
        <v>0</v>
      </c>
      <c r="Q186" s="200">
        <v>41334</v>
      </c>
      <c r="R186" s="200">
        <v>41486</v>
      </c>
      <c r="S186" s="106">
        <f t="shared" ref="S186:S194" si="81">I186-L186-P186</f>
        <v>1000000</v>
      </c>
      <c r="T186" s="200">
        <v>43633</v>
      </c>
      <c r="U186" s="200">
        <v>43906</v>
      </c>
      <c r="V186" s="198">
        <v>44377</v>
      </c>
      <c r="W186" s="103"/>
      <c r="X186" s="100"/>
      <c r="Y186" s="100"/>
      <c r="Z186" s="129">
        <v>31</v>
      </c>
      <c r="AA186" s="106">
        <f t="shared" ref="AA186" si="82">AB186+AC186</f>
        <v>0</v>
      </c>
      <c r="AB186" s="106">
        <v>0</v>
      </c>
      <c r="AC186" s="106">
        <v>0</v>
      </c>
      <c r="AD186" s="106">
        <f t="shared" ref="AD186" si="83">AE186+AF186</f>
        <v>0</v>
      </c>
      <c r="AE186" s="106">
        <v>0</v>
      </c>
      <c r="AF186" s="106">
        <v>0</v>
      </c>
      <c r="AG186" s="90">
        <f t="shared" si="79"/>
        <v>0</v>
      </c>
      <c r="AH186" s="16"/>
    </row>
    <row r="187" spans="1:34" ht="150" x14ac:dyDescent="0.25">
      <c r="A187" s="2" t="s">
        <v>449</v>
      </c>
      <c r="E187" s="13">
        <v>152</v>
      </c>
      <c r="F187" s="13" t="s">
        <v>199</v>
      </c>
      <c r="G187" s="13" t="s">
        <v>355</v>
      </c>
      <c r="H187" s="8">
        <v>1</v>
      </c>
      <c r="I187" s="106">
        <f>J187+K187</f>
        <v>250000</v>
      </c>
      <c r="J187" s="106">
        <v>0</v>
      </c>
      <c r="K187" s="106">
        <v>250000</v>
      </c>
      <c r="L187" s="80">
        <v>0</v>
      </c>
      <c r="M187" s="200">
        <v>40855</v>
      </c>
      <c r="N187" s="200">
        <v>40900</v>
      </c>
      <c r="O187" s="200">
        <v>40923</v>
      </c>
      <c r="P187" s="80">
        <v>0</v>
      </c>
      <c r="Q187" s="201" t="s">
        <v>495</v>
      </c>
      <c r="R187" s="200">
        <v>40940</v>
      </c>
      <c r="S187" s="80">
        <f t="shared" si="81"/>
        <v>250000</v>
      </c>
      <c r="T187" s="200">
        <v>43878</v>
      </c>
      <c r="U187" s="200" t="s">
        <v>841</v>
      </c>
      <c r="V187" s="199">
        <v>44377</v>
      </c>
      <c r="W187" s="103">
        <v>0</v>
      </c>
      <c r="X187" s="100">
        <v>0</v>
      </c>
      <c r="Y187" s="100"/>
      <c r="Z187" s="129">
        <v>62</v>
      </c>
      <c r="AA187" s="106">
        <f>AB187+AC187</f>
        <v>0</v>
      </c>
      <c r="AB187" s="106">
        <v>0</v>
      </c>
      <c r="AC187" s="106">
        <v>0</v>
      </c>
      <c r="AD187" s="106">
        <f>AE187+AF187</f>
        <v>0</v>
      </c>
      <c r="AE187" s="106">
        <v>0</v>
      </c>
      <c r="AF187" s="106">
        <v>0</v>
      </c>
      <c r="AG187" s="90">
        <f t="shared" si="79"/>
        <v>0</v>
      </c>
      <c r="AH187" s="16" t="s">
        <v>667</v>
      </c>
    </row>
    <row r="188" spans="1:34" ht="93.75" x14ac:dyDescent="0.25">
      <c r="A188" s="41" t="s">
        <v>449</v>
      </c>
      <c r="B188" s="135" t="s">
        <v>452</v>
      </c>
      <c r="E188" s="100">
        <v>153</v>
      </c>
      <c r="F188" s="13" t="s">
        <v>202</v>
      </c>
      <c r="G188" s="13" t="s">
        <v>355</v>
      </c>
      <c r="H188" s="8">
        <v>1</v>
      </c>
      <c r="I188" s="106">
        <f>J188+K188</f>
        <v>60000</v>
      </c>
      <c r="J188" s="106">
        <v>0</v>
      </c>
      <c r="K188" s="106">
        <v>60000</v>
      </c>
      <c r="L188" s="80">
        <v>7000</v>
      </c>
      <c r="M188" s="200">
        <v>43886</v>
      </c>
      <c r="N188" s="200" t="s">
        <v>842</v>
      </c>
      <c r="O188" s="199">
        <v>44012</v>
      </c>
      <c r="P188" s="80">
        <v>2000</v>
      </c>
      <c r="Q188" s="198">
        <v>44018</v>
      </c>
      <c r="R188" s="198">
        <v>44078</v>
      </c>
      <c r="S188" s="80">
        <f t="shared" si="81"/>
        <v>51000</v>
      </c>
      <c r="T188" s="198">
        <v>44084</v>
      </c>
      <c r="U188" s="198">
        <v>44109</v>
      </c>
      <c r="V188" s="198">
        <v>44377</v>
      </c>
      <c r="W188" s="103">
        <v>0</v>
      </c>
      <c r="X188" s="100">
        <v>0</v>
      </c>
      <c r="Y188" s="100"/>
      <c r="Z188" s="129">
        <v>43</v>
      </c>
      <c r="AA188" s="106">
        <f>AB188+AC188</f>
        <v>7000</v>
      </c>
      <c r="AB188" s="106">
        <v>0</v>
      </c>
      <c r="AC188" s="106">
        <v>7000</v>
      </c>
      <c r="AD188" s="106">
        <f>AE188+AF188</f>
        <v>0</v>
      </c>
      <c r="AE188" s="106">
        <v>0</v>
      </c>
      <c r="AF188" s="106">
        <v>0</v>
      </c>
      <c r="AG188" s="90">
        <f t="shared" si="79"/>
        <v>0</v>
      </c>
      <c r="AH188" s="16" t="s">
        <v>668</v>
      </c>
    </row>
    <row r="189" spans="1:34" ht="112.5" x14ac:dyDescent="0.25">
      <c r="A189" s="2" t="s">
        <v>449</v>
      </c>
      <c r="E189" s="100">
        <v>154</v>
      </c>
      <c r="F189" s="13" t="s">
        <v>206</v>
      </c>
      <c r="G189" s="13" t="s">
        <v>355</v>
      </c>
      <c r="H189" s="8">
        <v>1</v>
      </c>
      <c r="I189" s="106">
        <f t="shared" ref="I189" si="84">J189+K189</f>
        <v>147294.35</v>
      </c>
      <c r="J189" s="106">
        <v>0</v>
      </c>
      <c r="K189" s="106">
        <v>147294.35</v>
      </c>
      <c r="L189" s="80">
        <v>0</v>
      </c>
      <c r="M189" s="201" t="s">
        <v>496</v>
      </c>
      <c r="N189" s="201" t="s">
        <v>495</v>
      </c>
      <c r="O189" s="201" t="s">
        <v>495</v>
      </c>
      <c r="P189" s="80">
        <v>0</v>
      </c>
      <c r="Q189" s="201" t="s">
        <v>495</v>
      </c>
      <c r="R189" s="200">
        <v>40989</v>
      </c>
      <c r="S189" s="80">
        <f t="shared" si="81"/>
        <v>147294.35</v>
      </c>
      <c r="T189" s="200">
        <v>43906</v>
      </c>
      <c r="U189" s="202" t="s">
        <v>827</v>
      </c>
      <c r="V189" s="198">
        <v>44377</v>
      </c>
      <c r="W189" s="103">
        <v>0</v>
      </c>
      <c r="X189" s="100">
        <v>0</v>
      </c>
      <c r="Y189" s="100"/>
      <c r="Z189" s="133">
        <v>31</v>
      </c>
      <c r="AA189" s="106">
        <f t="shared" ref="AA189" si="85">AB189+AC189</f>
        <v>10000</v>
      </c>
      <c r="AB189" s="106">
        <v>0</v>
      </c>
      <c r="AC189" s="106">
        <v>10000</v>
      </c>
      <c r="AD189" s="106">
        <f t="shared" ref="AD189" si="86">AE189+AF189</f>
        <v>0</v>
      </c>
      <c r="AE189" s="106">
        <v>0</v>
      </c>
      <c r="AF189" s="106">
        <v>0</v>
      </c>
      <c r="AG189" s="90">
        <f t="shared" si="79"/>
        <v>0</v>
      </c>
      <c r="AH189" s="16" t="s">
        <v>669</v>
      </c>
    </row>
    <row r="190" spans="1:34" ht="75" x14ac:dyDescent="0.25">
      <c r="A190" s="41" t="s">
        <v>449</v>
      </c>
      <c r="B190" s="135" t="s">
        <v>452</v>
      </c>
      <c r="E190" s="100">
        <v>155</v>
      </c>
      <c r="F190" s="13" t="s">
        <v>49</v>
      </c>
      <c r="G190" s="100" t="s">
        <v>355</v>
      </c>
      <c r="H190" s="8">
        <v>1</v>
      </c>
      <c r="I190" s="106">
        <f>J190+K190</f>
        <v>131100</v>
      </c>
      <c r="J190" s="106">
        <v>0</v>
      </c>
      <c r="K190" s="106">
        <v>131100</v>
      </c>
      <c r="L190" s="106">
        <v>28000</v>
      </c>
      <c r="M190" s="199">
        <v>43976</v>
      </c>
      <c r="N190" s="198">
        <v>44011</v>
      </c>
      <c r="O190" s="111">
        <v>44103</v>
      </c>
      <c r="P190" s="106">
        <v>0</v>
      </c>
      <c r="Q190" s="198">
        <v>44113</v>
      </c>
      <c r="R190" s="198">
        <v>44145</v>
      </c>
      <c r="S190" s="80">
        <f t="shared" si="81"/>
        <v>103100</v>
      </c>
      <c r="T190" s="121">
        <v>44150</v>
      </c>
      <c r="U190" s="198">
        <v>44190</v>
      </c>
      <c r="V190" s="198">
        <v>44195</v>
      </c>
      <c r="W190" s="34">
        <v>1</v>
      </c>
      <c r="X190" s="13" t="s">
        <v>119</v>
      </c>
      <c r="Y190" s="100">
        <v>25</v>
      </c>
      <c r="Z190" s="91">
        <v>9</v>
      </c>
      <c r="AA190" s="106">
        <f>AB190+AC190</f>
        <v>0</v>
      </c>
      <c r="AB190" s="106">
        <v>0</v>
      </c>
      <c r="AC190" s="106">
        <v>0</v>
      </c>
      <c r="AD190" s="106">
        <f>AE190+AF190</f>
        <v>0</v>
      </c>
      <c r="AE190" s="106">
        <v>0</v>
      </c>
      <c r="AF190" s="106">
        <v>0</v>
      </c>
      <c r="AG190" s="90">
        <f t="shared" si="79"/>
        <v>0</v>
      </c>
      <c r="AH190" s="16" t="s">
        <v>670</v>
      </c>
    </row>
    <row r="191" spans="1:34" ht="262.5" x14ac:dyDescent="0.25">
      <c r="A191" s="2" t="s">
        <v>449</v>
      </c>
      <c r="E191" s="100">
        <v>156</v>
      </c>
      <c r="F191" s="13" t="s">
        <v>168</v>
      </c>
      <c r="G191" s="13" t="s">
        <v>356</v>
      </c>
      <c r="H191" s="8">
        <v>1</v>
      </c>
      <c r="I191" s="106">
        <f>J191+K191</f>
        <v>29000</v>
      </c>
      <c r="J191" s="106">
        <v>0</v>
      </c>
      <c r="K191" s="106">
        <v>29000</v>
      </c>
      <c r="L191" s="106">
        <v>0</v>
      </c>
      <c r="M191" s="200">
        <v>43601</v>
      </c>
      <c r="N191" s="200" t="s">
        <v>500</v>
      </c>
      <c r="O191" s="200">
        <v>43644</v>
      </c>
      <c r="P191" s="106">
        <v>0</v>
      </c>
      <c r="Q191" s="200">
        <v>43611</v>
      </c>
      <c r="R191" s="200">
        <v>43644</v>
      </c>
      <c r="S191" s="80">
        <f t="shared" si="81"/>
        <v>29000</v>
      </c>
      <c r="T191" s="202" t="s">
        <v>784</v>
      </c>
      <c r="U191" s="121">
        <v>43966</v>
      </c>
      <c r="V191" s="198">
        <v>44165</v>
      </c>
      <c r="W191" s="34">
        <v>1</v>
      </c>
      <c r="X191" s="13" t="s">
        <v>120</v>
      </c>
      <c r="Y191" s="100">
        <v>10</v>
      </c>
      <c r="Z191" s="91">
        <v>100</v>
      </c>
      <c r="AA191" s="106">
        <f>AB191+AC191</f>
        <v>0</v>
      </c>
      <c r="AB191" s="106">
        <v>0</v>
      </c>
      <c r="AC191" s="106">
        <v>0</v>
      </c>
      <c r="AD191" s="106">
        <f>AE191+AF191</f>
        <v>0</v>
      </c>
      <c r="AE191" s="106">
        <v>0</v>
      </c>
      <c r="AF191" s="106">
        <v>0</v>
      </c>
      <c r="AG191" s="90">
        <f t="shared" si="79"/>
        <v>0</v>
      </c>
      <c r="AH191" s="99" t="s">
        <v>671</v>
      </c>
    </row>
    <row r="192" spans="1:34" ht="75" x14ac:dyDescent="0.25">
      <c r="A192" s="2" t="s">
        <v>449</v>
      </c>
      <c r="E192" s="100">
        <v>157</v>
      </c>
      <c r="F192" s="13" t="s">
        <v>169</v>
      </c>
      <c r="G192" s="13" t="s">
        <v>356</v>
      </c>
      <c r="H192" s="8">
        <v>1</v>
      </c>
      <c r="I192" s="106">
        <f>J192+K192</f>
        <v>81452</v>
      </c>
      <c r="J192" s="106">
        <v>0</v>
      </c>
      <c r="K192" s="106">
        <v>81452</v>
      </c>
      <c r="L192" s="106">
        <v>0</v>
      </c>
      <c r="M192" s="200">
        <v>39854</v>
      </c>
      <c r="N192" s="200">
        <v>39888</v>
      </c>
      <c r="O192" s="200">
        <v>40096</v>
      </c>
      <c r="P192" s="106">
        <v>0</v>
      </c>
      <c r="Q192" s="200">
        <v>40070</v>
      </c>
      <c r="R192" s="200">
        <v>40096</v>
      </c>
      <c r="S192" s="80">
        <f t="shared" si="81"/>
        <v>81452</v>
      </c>
      <c r="T192" s="200">
        <v>40076</v>
      </c>
      <c r="U192" s="200">
        <v>40112</v>
      </c>
      <c r="V192" s="199">
        <v>44165</v>
      </c>
      <c r="W192" s="34">
        <v>1</v>
      </c>
      <c r="X192" s="13" t="s">
        <v>121</v>
      </c>
      <c r="Y192" s="100">
        <v>50</v>
      </c>
      <c r="Z192" s="91">
        <v>60</v>
      </c>
      <c r="AA192" s="106">
        <f>AB192+AC192</f>
        <v>0</v>
      </c>
      <c r="AB192" s="106">
        <v>0</v>
      </c>
      <c r="AC192" s="106">
        <v>0</v>
      </c>
      <c r="AD192" s="106">
        <f>AE192+AF192</f>
        <v>0</v>
      </c>
      <c r="AE192" s="106">
        <v>0</v>
      </c>
      <c r="AF192" s="106">
        <v>0</v>
      </c>
      <c r="AG192" s="90">
        <f t="shared" si="79"/>
        <v>0</v>
      </c>
      <c r="AH192" s="99"/>
    </row>
    <row r="193" spans="1:34" ht="56.25" x14ac:dyDescent="0.25">
      <c r="A193" s="2" t="s">
        <v>449</v>
      </c>
      <c r="E193" s="100">
        <v>158</v>
      </c>
      <c r="F193" s="13" t="s">
        <v>278</v>
      </c>
      <c r="G193" s="13" t="s">
        <v>356</v>
      </c>
      <c r="H193" s="8">
        <v>1</v>
      </c>
      <c r="I193" s="106">
        <f>J193+K193</f>
        <v>42137</v>
      </c>
      <c r="J193" s="106">
        <v>0</v>
      </c>
      <c r="K193" s="106">
        <v>42137</v>
      </c>
      <c r="L193" s="106">
        <v>0</v>
      </c>
      <c r="M193" s="200">
        <v>39492</v>
      </c>
      <c r="N193" s="200">
        <v>39513</v>
      </c>
      <c r="O193" s="200">
        <v>39802</v>
      </c>
      <c r="P193" s="106">
        <v>0</v>
      </c>
      <c r="Q193" s="200">
        <v>40249</v>
      </c>
      <c r="R193" s="200">
        <v>40277</v>
      </c>
      <c r="S193" s="80">
        <f t="shared" si="81"/>
        <v>42137</v>
      </c>
      <c r="T193" s="200">
        <v>41654</v>
      </c>
      <c r="U193" s="200">
        <v>41677</v>
      </c>
      <c r="V193" s="199">
        <v>44165</v>
      </c>
      <c r="W193" s="34">
        <v>1</v>
      </c>
      <c r="X193" s="13" t="s">
        <v>122</v>
      </c>
      <c r="Y193" s="100"/>
      <c r="Z193" s="91">
        <v>80</v>
      </c>
      <c r="AA193" s="106">
        <f>AB193+AC193</f>
        <v>0</v>
      </c>
      <c r="AB193" s="106">
        <v>0</v>
      </c>
      <c r="AC193" s="106">
        <v>0</v>
      </c>
      <c r="AD193" s="106">
        <f>AE193+AF193</f>
        <v>0</v>
      </c>
      <c r="AE193" s="106">
        <v>0</v>
      </c>
      <c r="AF193" s="106">
        <v>0</v>
      </c>
      <c r="AG193" s="90">
        <f t="shared" si="79"/>
        <v>0</v>
      </c>
      <c r="AH193" s="99"/>
    </row>
    <row r="194" spans="1:34" ht="56.25" x14ac:dyDescent="0.25">
      <c r="A194" s="2" t="s">
        <v>449</v>
      </c>
      <c r="E194" s="100">
        <v>159</v>
      </c>
      <c r="F194" s="13" t="s">
        <v>279</v>
      </c>
      <c r="G194" s="13" t="s">
        <v>356</v>
      </c>
      <c r="H194" s="8">
        <v>1</v>
      </c>
      <c r="I194" s="106">
        <f>J194+K194</f>
        <v>200000</v>
      </c>
      <c r="J194" s="106">
        <v>0</v>
      </c>
      <c r="K194" s="106">
        <v>200000</v>
      </c>
      <c r="L194" s="106">
        <v>0</v>
      </c>
      <c r="M194" s="200">
        <v>2006</v>
      </c>
      <c r="N194" s="200">
        <v>2006</v>
      </c>
      <c r="O194" s="200">
        <v>2006</v>
      </c>
      <c r="P194" s="106">
        <v>0</v>
      </c>
      <c r="Q194" s="200">
        <v>39152</v>
      </c>
      <c r="R194" s="200">
        <v>39269</v>
      </c>
      <c r="S194" s="80">
        <f t="shared" si="81"/>
        <v>200000</v>
      </c>
      <c r="T194" s="202" t="s">
        <v>785</v>
      </c>
      <c r="U194" s="121">
        <v>43973</v>
      </c>
      <c r="V194" s="198">
        <v>44742</v>
      </c>
      <c r="W194" s="34">
        <v>0</v>
      </c>
      <c r="X194" s="13">
        <v>0</v>
      </c>
      <c r="Y194" s="100"/>
      <c r="Z194" s="91">
        <v>30.15</v>
      </c>
      <c r="AA194" s="106">
        <f>AB194+AC194</f>
        <v>0</v>
      </c>
      <c r="AB194" s="106">
        <v>0</v>
      </c>
      <c r="AC194" s="106">
        <v>0</v>
      </c>
      <c r="AD194" s="106">
        <f>AE194+AF194</f>
        <v>0</v>
      </c>
      <c r="AE194" s="106">
        <v>0</v>
      </c>
      <c r="AF194" s="106">
        <v>0</v>
      </c>
      <c r="AG194" s="90">
        <f t="shared" si="79"/>
        <v>0</v>
      </c>
      <c r="AH194" s="16" t="s">
        <v>672</v>
      </c>
    </row>
    <row r="195" spans="1:34" s="20" customFormat="1" ht="78" x14ac:dyDescent="0.25">
      <c r="E195" s="55"/>
      <c r="F195" s="55" t="s">
        <v>361</v>
      </c>
      <c r="G195" s="55"/>
      <c r="H195" s="21">
        <f>SUM(H196:H205)</f>
        <v>10</v>
      </c>
      <c r="I195" s="56">
        <f>SUM(I196:I205)</f>
        <v>235179.97</v>
      </c>
      <c r="J195" s="115">
        <f t="shared" ref="J195:L195" si="87">SUM(J196:J205)</f>
        <v>0</v>
      </c>
      <c r="K195" s="115">
        <f t="shared" si="87"/>
        <v>235179.97</v>
      </c>
      <c r="L195" s="115">
        <f t="shared" si="87"/>
        <v>192508.96799999999</v>
      </c>
      <c r="M195" s="190"/>
      <c r="N195" s="190"/>
      <c r="O195" s="190"/>
      <c r="P195" s="115">
        <f t="shared" ref="P195" si="88">SUM(P196:P205)</f>
        <v>42671.002</v>
      </c>
      <c r="Q195" s="190"/>
      <c r="R195" s="190"/>
      <c r="S195" s="115">
        <f t="shared" ref="S195" si="89">SUM(S196:S205)</f>
        <v>0</v>
      </c>
      <c r="T195" s="190"/>
      <c r="U195" s="190"/>
      <c r="V195" s="190"/>
      <c r="W195" s="21">
        <f t="shared" ref="W195" si="90">SUM(W196:W205)</f>
        <v>0</v>
      </c>
      <c r="X195" s="115"/>
      <c r="Y195" s="115"/>
      <c r="Z195" s="131"/>
      <c r="AA195" s="115">
        <f>SUM(AA196:AA205)</f>
        <v>47500</v>
      </c>
      <c r="AB195" s="115">
        <f t="shared" ref="AB195:AC195" si="91">SUM(AB196:AB205)</f>
        <v>0</v>
      </c>
      <c r="AC195" s="115">
        <f t="shared" si="91"/>
        <v>47500</v>
      </c>
      <c r="AD195" s="115">
        <f>SUM(AD196:AD205)</f>
        <v>0</v>
      </c>
      <c r="AE195" s="115">
        <f t="shared" ref="AE195:AF195" si="92">SUM(AE196:AE205)</f>
        <v>0</v>
      </c>
      <c r="AF195" s="115">
        <f t="shared" si="92"/>
        <v>0</v>
      </c>
      <c r="AG195" s="88">
        <f t="shared" si="79"/>
        <v>0</v>
      </c>
      <c r="AH195" s="78"/>
    </row>
    <row r="196" spans="1:34" ht="112.5" x14ac:dyDescent="0.25">
      <c r="A196" s="41" t="s">
        <v>450</v>
      </c>
      <c r="B196" s="2" t="s">
        <v>451</v>
      </c>
      <c r="E196" s="13">
        <v>160</v>
      </c>
      <c r="F196" s="13" t="s">
        <v>200</v>
      </c>
      <c r="G196" s="13" t="s">
        <v>355</v>
      </c>
      <c r="H196" s="8">
        <v>1</v>
      </c>
      <c r="I196" s="106">
        <f t="shared" ref="I196:I202" si="93">J196+K196</f>
        <v>10000</v>
      </c>
      <c r="J196" s="106">
        <v>0</v>
      </c>
      <c r="K196" s="106">
        <v>10000</v>
      </c>
      <c r="L196" s="80">
        <v>9300</v>
      </c>
      <c r="M196" s="200">
        <v>43894</v>
      </c>
      <c r="N196" s="199">
        <v>43951</v>
      </c>
      <c r="O196" s="198">
        <v>44102</v>
      </c>
      <c r="P196" s="80">
        <v>700</v>
      </c>
      <c r="Q196" s="198">
        <v>44111</v>
      </c>
      <c r="R196" s="198">
        <v>44171</v>
      </c>
      <c r="S196" s="107">
        <f t="shared" ref="S196:S205" si="94">I196-L196-P196</f>
        <v>0</v>
      </c>
      <c r="T196" s="179">
        <v>0</v>
      </c>
      <c r="U196" s="179">
        <v>0</v>
      </c>
      <c r="V196" s="179">
        <v>0</v>
      </c>
      <c r="W196" s="103">
        <v>0</v>
      </c>
      <c r="X196" s="100">
        <v>0</v>
      </c>
      <c r="Y196" s="100"/>
      <c r="Z196" s="129">
        <v>0</v>
      </c>
      <c r="AA196" s="106">
        <f t="shared" ref="AA196:AA204" si="95">AB196+AC196</f>
        <v>10000</v>
      </c>
      <c r="AB196" s="106">
        <v>0</v>
      </c>
      <c r="AC196" s="106">
        <v>10000</v>
      </c>
      <c r="AD196" s="106">
        <f t="shared" ref="AD196:AD204" si="96">AE196+AF196</f>
        <v>0</v>
      </c>
      <c r="AE196" s="106">
        <v>0</v>
      </c>
      <c r="AF196" s="106">
        <v>0</v>
      </c>
      <c r="AG196" s="90">
        <f t="shared" si="79"/>
        <v>0</v>
      </c>
      <c r="AH196" s="99"/>
    </row>
    <row r="197" spans="1:34" ht="93.75" x14ac:dyDescent="0.25">
      <c r="A197" s="41" t="s">
        <v>450</v>
      </c>
      <c r="B197" s="2" t="s">
        <v>451</v>
      </c>
      <c r="E197" s="13">
        <v>161</v>
      </c>
      <c r="F197" s="13" t="s">
        <v>201</v>
      </c>
      <c r="G197" s="13" t="s">
        <v>355</v>
      </c>
      <c r="H197" s="8">
        <v>1</v>
      </c>
      <c r="I197" s="106">
        <f t="shared" si="93"/>
        <v>10000</v>
      </c>
      <c r="J197" s="106">
        <v>0</v>
      </c>
      <c r="K197" s="106">
        <v>10000</v>
      </c>
      <c r="L197" s="80">
        <v>9500</v>
      </c>
      <c r="M197" s="200">
        <v>43878</v>
      </c>
      <c r="N197" s="202" t="s">
        <v>762</v>
      </c>
      <c r="O197" s="198">
        <v>44102</v>
      </c>
      <c r="P197" s="80">
        <v>500</v>
      </c>
      <c r="Q197" s="198">
        <v>44111</v>
      </c>
      <c r="R197" s="198">
        <v>44171</v>
      </c>
      <c r="S197" s="107">
        <f t="shared" si="94"/>
        <v>0</v>
      </c>
      <c r="T197" s="179">
        <v>0</v>
      </c>
      <c r="U197" s="179">
        <v>0</v>
      </c>
      <c r="V197" s="179">
        <v>0</v>
      </c>
      <c r="W197" s="103">
        <v>0</v>
      </c>
      <c r="X197" s="100">
        <v>0</v>
      </c>
      <c r="Y197" s="100"/>
      <c r="Z197" s="129">
        <v>0</v>
      </c>
      <c r="AA197" s="106">
        <f t="shared" si="95"/>
        <v>10000</v>
      </c>
      <c r="AB197" s="106">
        <v>0</v>
      </c>
      <c r="AC197" s="106">
        <v>10000</v>
      </c>
      <c r="AD197" s="106">
        <f t="shared" si="96"/>
        <v>0</v>
      </c>
      <c r="AE197" s="106">
        <v>0</v>
      </c>
      <c r="AF197" s="106">
        <v>0</v>
      </c>
      <c r="AG197" s="90">
        <f t="shared" si="79"/>
        <v>0</v>
      </c>
      <c r="AH197" s="99"/>
    </row>
    <row r="198" spans="1:34" ht="93.75" x14ac:dyDescent="0.25">
      <c r="A198" s="41" t="s">
        <v>450</v>
      </c>
      <c r="B198" s="2" t="s">
        <v>451</v>
      </c>
      <c r="E198" s="100">
        <v>162</v>
      </c>
      <c r="F198" s="13" t="s">
        <v>203</v>
      </c>
      <c r="G198" s="13" t="s">
        <v>355</v>
      </c>
      <c r="H198" s="8">
        <v>1</v>
      </c>
      <c r="I198" s="106">
        <f t="shared" si="93"/>
        <v>10000</v>
      </c>
      <c r="J198" s="106">
        <v>0</v>
      </c>
      <c r="K198" s="106">
        <v>10000</v>
      </c>
      <c r="L198" s="80">
        <v>9100</v>
      </c>
      <c r="M198" s="200">
        <v>43894</v>
      </c>
      <c r="N198" s="199">
        <v>43951</v>
      </c>
      <c r="O198" s="198">
        <v>44102</v>
      </c>
      <c r="P198" s="80">
        <v>900</v>
      </c>
      <c r="Q198" s="198">
        <v>44111</v>
      </c>
      <c r="R198" s="198">
        <v>44171</v>
      </c>
      <c r="S198" s="107">
        <f t="shared" si="94"/>
        <v>0</v>
      </c>
      <c r="T198" s="179">
        <v>0</v>
      </c>
      <c r="U198" s="179">
        <v>0</v>
      </c>
      <c r="V198" s="179">
        <v>0</v>
      </c>
      <c r="W198" s="103">
        <v>0</v>
      </c>
      <c r="X198" s="100">
        <v>0</v>
      </c>
      <c r="Y198" s="100"/>
      <c r="Z198" s="129">
        <v>0</v>
      </c>
      <c r="AA198" s="106">
        <f t="shared" si="95"/>
        <v>10000</v>
      </c>
      <c r="AB198" s="106">
        <v>0</v>
      </c>
      <c r="AC198" s="106">
        <v>10000</v>
      </c>
      <c r="AD198" s="106">
        <f t="shared" si="96"/>
        <v>0</v>
      </c>
      <c r="AE198" s="106">
        <v>0</v>
      </c>
      <c r="AF198" s="106">
        <v>0</v>
      </c>
      <c r="AG198" s="90">
        <f t="shared" si="79"/>
        <v>0</v>
      </c>
      <c r="AH198" s="99"/>
    </row>
    <row r="199" spans="1:34" ht="93.75" x14ac:dyDescent="0.25">
      <c r="A199" s="41" t="s">
        <v>450</v>
      </c>
      <c r="B199" s="2" t="s">
        <v>451</v>
      </c>
      <c r="E199" s="100">
        <v>163</v>
      </c>
      <c r="F199" s="13" t="s">
        <v>204</v>
      </c>
      <c r="G199" s="13" t="s">
        <v>355</v>
      </c>
      <c r="H199" s="8">
        <v>1</v>
      </c>
      <c r="I199" s="106">
        <f t="shared" si="93"/>
        <v>10000</v>
      </c>
      <c r="J199" s="106">
        <v>0</v>
      </c>
      <c r="K199" s="106">
        <v>10000</v>
      </c>
      <c r="L199" s="80">
        <v>9200</v>
      </c>
      <c r="M199" s="200">
        <v>43894</v>
      </c>
      <c r="N199" s="199">
        <v>43951</v>
      </c>
      <c r="O199" s="198">
        <v>44102</v>
      </c>
      <c r="P199" s="80">
        <v>800</v>
      </c>
      <c r="Q199" s="198">
        <v>44111</v>
      </c>
      <c r="R199" s="198">
        <v>44171</v>
      </c>
      <c r="S199" s="107">
        <f t="shared" si="94"/>
        <v>0</v>
      </c>
      <c r="T199" s="179">
        <v>0</v>
      </c>
      <c r="U199" s="179">
        <v>0</v>
      </c>
      <c r="V199" s="179">
        <v>0</v>
      </c>
      <c r="W199" s="103">
        <v>0</v>
      </c>
      <c r="X199" s="100">
        <v>0</v>
      </c>
      <c r="Y199" s="100"/>
      <c r="Z199" s="129">
        <v>0</v>
      </c>
      <c r="AA199" s="106">
        <f t="shared" si="95"/>
        <v>10000</v>
      </c>
      <c r="AB199" s="106">
        <v>0</v>
      </c>
      <c r="AC199" s="106">
        <v>10000</v>
      </c>
      <c r="AD199" s="106">
        <f t="shared" si="96"/>
        <v>0</v>
      </c>
      <c r="AE199" s="106">
        <v>0</v>
      </c>
      <c r="AF199" s="106">
        <v>0</v>
      </c>
      <c r="AG199" s="90">
        <f t="shared" si="79"/>
        <v>0</v>
      </c>
      <c r="AH199" s="99"/>
    </row>
    <row r="200" spans="1:34" ht="93.75" x14ac:dyDescent="0.25">
      <c r="A200" s="41" t="s">
        <v>450</v>
      </c>
      <c r="B200" s="2" t="s">
        <v>451</v>
      </c>
      <c r="E200" s="100">
        <v>164</v>
      </c>
      <c r="F200" s="13" t="s">
        <v>205</v>
      </c>
      <c r="G200" s="13" t="s">
        <v>355</v>
      </c>
      <c r="H200" s="8">
        <v>1</v>
      </c>
      <c r="I200" s="106">
        <f t="shared" si="93"/>
        <v>10000</v>
      </c>
      <c r="J200" s="106">
        <v>0</v>
      </c>
      <c r="K200" s="106">
        <v>10000</v>
      </c>
      <c r="L200" s="80">
        <v>9400</v>
      </c>
      <c r="M200" s="200">
        <v>43894</v>
      </c>
      <c r="N200" s="199">
        <v>43951</v>
      </c>
      <c r="O200" s="198">
        <v>44102</v>
      </c>
      <c r="P200" s="80">
        <v>600</v>
      </c>
      <c r="Q200" s="198">
        <v>44111</v>
      </c>
      <c r="R200" s="198">
        <v>44171</v>
      </c>
      <c r="S200" s="107">
        <f t="shared" si="94"/>
        <v>0</v>
      </c>
      <c r="T200" s="179">
        <v>0</v>
      </c>
      <c r="U200" s="179">
        <v>0</v>
      </c>
      <c r="V200" s="179">
        <v>0</v>
      </c>
      <c r="W200" s="103">
        <v>0</v>
      </c>
      <c r="X200" s="100">
        <v>0</v>
      </c>
      <c r="Y200" s="100"/>
      <c r="Z200" s="129">
        <v>0</v>
      </c>
      <c r="AA200" s="106">
        <f t="shared" si="95"/>
        <v>7500</v>
      </c>
      <c r="AB200" s="106">
        <v>0</v>
      </c>
      <c r="AC200" s="106">
        <v>7500</v>
      </c>
      <c r="AD200" s="106">
        <f t="shared" si="96"/>
        <v>0</v>
      </c>
      <c r="AE200" s="106">
        <v>0</v>
      </c>
      <c r="AF200" s="106">
        <v>0</v>
      </c>
      <c r="AG200" s="90">
        <f t="shared" si="79"/>
        <v>0</v>
      </c>
      <c r="AH200" s="99"/>
    </row>
    <row r="201" spans="1:34" ht="131.25" x14ac:dyDescent="0.25">
      <c r="A201" s="41" t="s">
        <v>450</v>
      </c>
      <c r="E201" s="100">
        <v>165</v>
      </c>
      <c r="F201" s="13" t="s">
        <v>50</v>
      </c>
      <c r="G201" s="100" t="s">
        <v>355</v>
      </c>
      <c r="H201" s="8">
        <v>1</v>
      </c>
      <c r="I201" s="106">
        <f t="shared" si="93"/>
        <v>50416.7</v>
      </c>
      <c r="J201" s="106">
        <v>0</v>
      </c>
      <c r="K201" s="106">
        <v>50416.7</v>
      </c>
      <c r="L201" s="106">
        <v>47391.697999999997</v>
      </c>
      <c r="M201" s="200">
        <v>43871</v>
      </c>
      <c r="N201" s="200">
        <v>43895</v>
      </c>
      <c r="O201" s="198">
        <v>44134</v>
      </c>
      <c r="P201" s="80">
        <v>3025.002</v>
      </c>
      <c r="Q201" s="198">
        <v>44140</v>
      </c>
      <c r="R201" s="198">
        <v>44180</v>
      </c>
      <c r="S201" s="46">
        <f t="shared" si="94"/>
        <v>0</v>
      </c>
      <c r="T201" s="179">
        <v>0</v>
      </c>
      <c r="U201" s="179">
        <v>0</v>
      </c>
      <c r="V201" s="179">
        <v>0</v>
      </c>
      <c r="W201" s="34">
        <v>0</v>
      </c>
      <c r="X201" s="13">
        <v>0</v>
      </c>
      <c r="Y201" s="100"/>
      <c r="Z201" s="91"/>
      <c r="AA201" s="106">
        <f t="shared" si="95"/>
        <v>0</v>
      </c>
      <c r="AB201" s="106">
        <v>0</v>
      </c>
      <c r="AC201" s="106">
        <v>0</v>
      </c>
      <c r="AD201" s="106">
        <f t="shared" si="96"/>
        <v>0</v>
      </c>
      <c r="AE201" s="106">
        <v>0</v>
      </c>
      <c r="AF201" s="106">
        <v>0</v>
      </c>
      <c r="AG201" s="90">
        <f t="shared" si="79"/>
        <v>0</v>
      </c>
      <c r="AH201" s="99"/>
    </row>
    <row r="202" spans="1:34" ht="112.5" x14ac:dyDescent="0.25">
      <c r="A202" s="41" t="s">
        <v>450</v>
      </c>
      <c r="E202" s="100">
        <v>166</v>
      </c>
      <c r="F202" s="13" t="s">
        <v>51</v>
      </c>
      <c r="G202" s="100" t="s">
        <v>355</v>
      </c>
      <c r="H202" s="8">
        <v>1</v>
      </c>
      <c r="I202" s="106">
        <f t="shared" si="93"/>
        <v>110846</v>
      </c>
      <c r="J202" s="106">
        <v>0</v>
      </c>
      <c r="K202" s="106">
        <v>110846</v>
      </c>
      <c r="L202" s="106">
        <v>75500</v>
      </c>
      <c r="M202" s="202" t="s">
        <v>828</v>
      </c>
      <c r="N202" s="121">
        <v>44013</v>
      </c>
      <c r="O202" s="198">
        <v>44134</v>
      </c>
      <c r="P202" s="80">
        <v>35346</v>
      </c>
      <c r="Q202" s="198">
        <v>44140</v>
      </c>
      <c r="R202" s="198">
        <v>44180</v>
      </c>
      <c r="S202" s="46">
        <f t="shared" si="94"/>
        <v>0</v>
      </c>
      <c r="T202" s="179">
        <v>0</v>
      </c>
      <c r="U202" s="179">
        <v>0</v>
      </c>
      <c r="V202" s="179">
        <v>0</v>
      </c>
      <c r="W202" s="34">
        <v>0</v>
      </c>
      <c r="X202" s="13">
        <v>0</v>
      </c>
      <c r="Y202" s="100"/>
      <c r="Z202" s="91"/>
      <c r="AA202" s="106">
        <f t="shared" si="95"/>
        <v>0</v>
      </c>
      <c r="AB202" s="106">
        <v>0</v>
      </c>
      <c r="AC202" s="106">
        <v>0</v>
      </c>
      <c r="AD202" s="106">
        <f t="shared" si="96"/>
        <v>0</v>
      </c>
      <c r="AE202" s="106">
        <v>0</v>
      </c>
      <c r="AF202" s="106">
        <v>0</v>
      </c>
      <c r="AG202" s="90">
        <f t="shared" si="79"/>
        <v>0</v>
      </c>
      <c r="AH202" s="99" t="s">
        <v>512</v>
      </c>
    </row>
    <row r="203" spans="1:34" ht="318.75" x14ac:dyDescent="0.25">
      <c r="A203" s="41" t="s">
        <v>450</v>
      </c>
      <c r="E203" s="100">
        <v>167</v>
      </c>
      <c r="F203" s="13" t="s">
        <v>391</v>
      </c>
      <c r="G203" s="100" t="s">
        <v>355</v>
      </c>
      <c r="H203" s="8">
        <v>1</v>
      </c>
      <c r="I203" s="106">
        <f t="shared" ref="I203:I204" si="97">J203+K203</f>
        <v>5940.72</v>
      </c>
      <c r="J203" s="106">
        <v>0</v>
      </c>
      <c r="K203" s="106">
        <v>5940.72</v>
      </c>
      <c r="L203" s="106">
        <v>5940.72</v>
      </c>
      <c r="M203" s="200">
        <v>43798</v>
      </c>
      <c r="N203" s="200">
        <v>43829</v>
      </c>
      <c r="O203" s="202" t="s">
        <v>829</v>
      </c>
      <c r="P203" s="38">
        <v>0</v>
      </c>
      <c r="Q203" s="121">
        <v>43989</v>
      </c>
      <c r="R203" s="198">
        <v>44018</v>
      </c>
      <c r="S203" s="46">
        <f t="shared" si="94"/>
        <v>0</v>
      </c>
      <c r="T203" s="179">
        <v>0</v>
      </c>
      <c r="U203" s="179">
        <v>0</v>
      </c>
      <c r="V203" s="179">
        <v>0</v>
      </c>
      <c r="W203" s="34">
        <v>0</v>
      </c>
      <c r="X203" s="13">
        <v>0</v>
      </c>
      <c r="Y203" s="100"/>
      <c r="Z203" s="91"/>
      <c r="AA203" s="106">
        <f t="shared" si="95"/>
        <v>0</v>
      </c>
      <c r="AB203" s="106">
        <v>0</v>
      </c>
      <c r="AC203" s="106">
        <v>0</v>
      </c>
      <c r="AD203" s="106">
        <f t="shared" si="96"/>
        <v>0</v>
      </c>
      <c r="AE203" s="106">
        <v>0</v>
      </c>
      <c r="AF203" s="106">
        <v>0</v>
      </c>
      <c r="AG203" s="90">
        <f t="shared" si="79"/>
        <v>0</v>
      </c>
      <c r="AH203" s="99" t="s">
        <v>673</v>
      </c>
    </row>
    <row r="204" spans="1:34" ht="318.75" x14ac:dyDescent="0.25">
      <c r="A204" s="41" t="s">
        <v>450</v>
      </c>
      <c r="E204" s="100">
        <v>168</v>
      </c>
      <c r="F204" s="13" t="s">
        <v>52</v>
      </c>
      <c r="G204" s="100" t="s">
        <v>355</v>
      </c>
      <c r="H204" s="8">
        <v>1</v>
      </c>
      <c r="I204" s="106">
        <f t="shared" si="97"/>
        <v>7976.55</v>
      </c>
      <c r="J204" s="106">
        <v>0</v>
      </c>
      <c r="K204" s="106">
        <v>7976.55</v>
      </c>
      <c r="L204" s="106">
        <v>7976.55</v>
      </c>
      <c r="M204" s="200">
        <v>43801</v>
      </c>
      <c r="N204" s="200">
        <v>43829</v>
      </c>
      <c r="O204" s="202" t="s">
        <v>829</v>
      </c>
      <c r="P204" s="80">
        <v>0</v>
      </c>
      <c r="Q204" s="121">
        <v>43989</v>
      </c>
      <c r="R204" s="198">
        <v>44049</v>
      </c>
      <c r="S204" s="46">
        <f t="shared" si="94"/>
        <v>0</v>
      </c>
      <c r="T204" s="179">
        <v>0</v>
      </c>
      <c r="U204" s="179">
        <v>0</v>
      </c>
      <c r="V204" s="179">
        <v>0</v>
      </c>
      <c r="W204" s="34">
        <v>0</v>
      </c>
      <c r="X204" s="13">
        <v>0</v>
      </c>
      <c r="Y204" s="100"/>
      <c r="Z204" s="91"/>
      <c r="AA204" s="106">
        <f t="shared" si="95"/>
        <v>0</v>
      </c>
      <c r="AB204" s="106">
        <v>0</v>
      </c>
      <c r="AC204" s="106">
        <v>0</v>
      </c>
      <c r="AD204" s="106">
        <f t="shared" si="96"/>
        <v>0</v>
      </c>
      <c r="AE204" s="106">
        <v>0</v>
      </c>
      <c r="AF204" s="106">
        <v>0</v>
      </c>
      <c r="AG204" s="90">
        <f t="shared" si="79"/>
        <v>0</v>
      </c>
      <c r="AH204" s="99" t="s">
        <v>673</v>
      </c>
    </row>
    <row r="205" spans="1:34" ht="206.25" x14ac:dyDescent="0.25">
      <c r="A205" s="41" t="s">
        <v>450</v>
      </c>
      <c r="B205" s="2" t="s">
        <v>451</v>
      </c>
      <c r="E205" s="100">
        <v>169</v>
      </c>
      <c r="F205" s="13" t="s">
        <v>167</v>
      </c>
      <c r="G205" s="13" t="s">
        <v>356</v>
      </c>
      <c r="H205" s="8">
        <v>1</v>
      </c>
      <c r="I205" s="106">
        <f>J205+K205</f>
        <v>10000</v>
      </c>
      <c r="J205" s="106">
        <v>0</v>
      </c>
      <c r="K205" s="106">
        <v>10000</v>
      </c>
      <c r="L205" s="80">
        <v>9200</v>
      </c>
      <c r="M205" s="202" t="s">
        <v>786</v>
      </c>
      <c r="N205" s="121">
        <v>43971</v>
      </c>
      <c r="O205" s="198">
        <v>44043</v>
      </c>
      <c r="P205" s="69">
        <v>800</v>
      </c>
      <c r="Q205" s="198">
        <v>44046</v>
      </c>
      <c r="R205" s="198">
        <v>44064</v>
      </c>
      <c r="S205" s="46">
        <f t="shared" si="94"/>
        <v>0</v>
      </c>
      <c r="T205" s="179">
        <v>0</v>
      </c>
      <c r="U205" s="179">
        <v>0</v>
      </c>
      <c r="V205" s="81">
        <v>0</v>
      </c>
      <c r="W205" s="34">
        <v>0</v>
      </c>
      <c r="X205" s="13">
        <v>0</v>
      </c>
      <c r="Y205" s="100"/>
      <c r="Z205" s="91"/>
      <c r="AA205" s="106">
        <f>AB205+AC205</f>
        <v>0</v>
      </c>
      <c r="AB205" s="106">
        <v>0</v>
      </c>
      <c r="AC205" s="106">
        <v>0</v>
      </c>
      <c r="AD205" s="106">
        <f>AE205+AF205</f>
        <v>0</v>
      </c>
      <c r="AE205" s="106">
        <v>0</v>
      </c>
      <c r="AF205" s="106">
        <v>0</v>
      </c>
      <c r="AG205" s="90">
        <f t="shared" si="79"/>
        <v>0</v>
      </c>
      <c r="AH205" s="99" t="s">
        <v>674</v>
      </c>
    </row>
    <row r="206" spans="1:34" s="20" customFormat="1" ht="19.5" x14ac:dyDescent="0.25">
      <c r="E206" s="114"/>
      <c r="F206" s="114" t="s">
        <v>53</v>
      </c>
      <c r="G206" s="114"/>
      <c r="H206" s="21">
        <f>H208+H210</f>
        <v>5</v>
      </c>
      <c r="I206" s="115">
        <f>I208+I210</f>
        <v>100655</v>
      </c>
      <c r="J206" s="115">
        <f t="shared" ref="J206:L206" si="98">J208+J210</f>
        <v>0</v>
      </c>
      <c r="K206" s="115">
        <f t="shared" si="98"/>
        <v>100655</v>
      </c>
      <c r="L206" s="115">
        <f t="shared" si="98"/>
        <v>37750</v>
      </c>
      <c r="M206" s="190"/>
      <c r="N206" s="190"/>
      <c r="O206" s="190"/>
      <c r="P206" s="115">
        <f t="shared" ref="P206" si="99">P208+P210</f>
        <v>2910</v>
      </c>
      <c r="Q206" s="190"/>
      <c r="R206" s="190"/>
      <c r="S206" s="115">
        <f t="shared" ref="S206" si="100">S208+S210</f>
        <v>59995</v>
      </c>
      <c r="T206" s="190"/>
      <c r="U206" s="190"/>
      <c r="V206" s="190"/>
      <c r="W206" s="21">
        <f t="shared" ref="W206" si="101">W208+W210</f>
        <v>1</v>
      </c>
      <c r="X206" s="115" t="s">
        <v>748</v>
      </c>
      <c r="Y206" s="115"/>
      <c r="Z206" s="131"/>
      <c r="AA206" s="115">
        <f>AA208+AA210</f>
        <v>0</v>
      </c>
      <c r="AB206" s="115">
        <f t="shared" ref="AB206:AC206" si="102">AB208+AB210</f>
        <v>0</v>
      </c>
      <c r="AC206" s="115">
        <f t="shared" si="102"/>
        <v>0</v>
      </c>
      <c r="AD206" s="115">
        <f>AD208+AD210</f>
        <v>0</v>
      </c>
      <c r="AE206" s="115">
        <f t="shared" ref="AE206:AF206" si="103">AE208+AE210</f>
        <v>0</v>
      </c>
      <c r="AF206" s="115">
        <f t="shared" si="103"/>
        <v>0</v>
      </c>
      <c r="AG206" s="88"/>
      <c r="AH206" s="78"/>
    </row>
    <row r="207" spans="1:34" s="19" customFormat="1" x14ac:dyDescent="0.25">
      <c r="E207" s="112"/>
      <c r="F207" s="112" t="s">
        <v>13</v>
      </c>
      <c r="G207" s="112"/>
      <c r="H207" s="149"/>
      <c r="I207" s="122"/>
      <c r="J207" s="122"/>
      <c r="K207" s="122"/>
      <c r="L207" s="122"/>
      <c r="M207" s="112"/>
      <c r="N207" s="112"/>
      <c r="O207" s="112"/>
      <c r="P207" s="122"/>
      <c r="Q207" s="112"/>
      <c r="R207" s="112"/>
      <c r="S207" s="122"/>
      <c r="T207" s="112"/>
      <c r="U207" s="112"/>
      <c r="V207" s="112"/>
      <c r="W207" s="149"/>
      <c r="X207" s="112"/>
      <c r="Y207" s="112"/>
      <c r="Z207" s="130"/>
      <c r="AA207" s="122"/>
      <c r="AB207" s="122"/>
      <c r="AC207" s="122"/>
      <c r="AD207" s="122"/>
      <c r="AE207" s="122"/>
      <c r="AF207" s="122"/>
      <c r="AG207" s="89"/>
      <c r="AH207" s="77"/>
    </row>
    <row r="208" spans="1:34" s="20" customFormat="1" ht="58.5" x14ac:dyDescent="0.25">
      <c r="E208" s="114"/>
      <c r="F208" s="114" t="s">
        <v>362</v>
      </c>
      <c r="G208" s="114"/>
      <c r="H208" s="88">
        <f>SUM(H209)</f>
        <v>1</v>
      </c>
      <c r="I208" s="115">
        <f>SUM(I209)</f>
        <v>60655</v>
      </c>
      <c r="J208" s="115">
        <f t="shared" ref="J208:L208" si="104">SUM(J209)</f>
        <v>0</v>
      </c>
      <c r="K208" s="115">
        <f t="shared" si="104"/>
        <v>60655</v>
      </c>
      <c r="L208" s="115">
        <f t="shared" si="104"/>
        <v>600</v>
      </c>
      <c r="M208" s="190"/>
      <c r="N208" s="190"/>
      <c r="O208" s="190"/>
      <c r="P208" s="115">
        <f t="shared" ref="P208" si="105">SUM(P209)</f>
        <v>60</v>
      </c>
      <c r="Q208" s="190"/>
      <c r="R208" s="190"/>
      <c r="S208" s="115">
        <f t="shared" ref="S208" si="106">SUM(S209)</f>
        <v>59995</v>
      </c>
      <c r="T208" s="190"/>
      <c r="U208" s="190"/>
      <c r="V208" s="190"/>
      <c r="W208" s="21">
        <f t="shared" ref="W208" si="107">SUM(W209)</f>
        <v>1</v>
      </c>
      <c r="X208" s="115"/>
      <c r="Y208" s="115"/>
      <c r="Z208" s="131"/>
      <c r="AA208" s="115">
        <f>SUM(AA209)</f>
        <v>0</v>
      </c>
      <c r="AB208" s="115">
        <f t="shared" ref="AB208:AF208" si="108">SUM(AB209)</f>
        <v>0</v>
      </c>
      <c r="AC208" s="115">
        <f t="shared" si="108"/>
        <v>0</v>
      </c>
      <c r="AD208" s="115">
        <f>SUM(AD209)</f>
        <v>0</v>
      </c>
      <c r="AE208" s="115">
        <f t="shared" si="108"/>
        <v>0</v>
      </c>
      <c r="AF208" s="115">
        <f t="shared" si="108"/>
        <v>0</v>
      </c>
      <c r="AG208" s="88"/>
      <c r="AH208" s="78"/>
    </row>
    <row r="209" spans="1:34" s="44" customFormat="1" ht="356.25" x14ac:dyDescent="0.25">
      <c r="A209" s="41" t="s">
        <v>449</v>
      </c>
      <c r="B209" s="135" t="s">
        <v>452</v>
      </c>
      <c r="E209" s="57">
        <v>170</v>
      </c>
      <c r="F209" s="57" t="s">
        <v>283</v>
      </c>
      <c r="G209" s="57" t="s">
        <v>356</v>
      </c>
      <c r="H209" s="42">
        <v>1</v>
      </c>
      <c r="I209" s="106">
        <f>J209+K209</f>
        <v>60655</v>
      </c>
      <c r="J209" s="106">
        <v>0</v>
      </c>
      <c r="K209" s="106">
        <v>60655</v>
      </c>
      <c r="L209" s="69">
        <v>600</v>
      </c>
      <c r="M209" s="200">
        <v>43871</v>
      </c>
      <c r="N209" s="200">
        <v>43900</v>
      </c>
      <c r="O209" s="200">
        <v>43910</v>
      </c>
      <c r="P209" s="58">
        <v>60</v>
      </c>
      <c r="Q209" s="200">
        <v>43915</v>
      </c>
      <c r="R209" s="200">
        <v>43920</v>
      </c>
      <c r="S209" s="46">
        <f>I209-L209-P209</f>
        <v>59995</v>
      </c>
      <c r="T209" s="202" t="s">
        <v>830</v>
      </c>
      <c r="U209" s="121">
        <v>43959</v>
      </c>
      <c r="V209" s="121">
        <v>44165</v>
      </c>
      <c r="W209" s="43">
        <v>1</v>
      </c>
      <c r="X209" s="57" t="s">
        <v>380</v>
      </c>
      <c r="Y209" s="116"/>
      <c r="Z209" s="97">
        <v>50</v>
      </c>
      <c r="AA209" s="106">
        <f>AB209+AC209</f>
        <v>0</v>
      </c>
      <c r="AB209" s="106">
        <v>0</v>
      </c>
      <c r="AC209" s="106">
        <v>0</v>
      </c>
      <c r="AD209" s="106">
        <f>AE209+AF209</f>
        <v>0</v>
      </c>
      <c r="AE209" s="106">
        <v>0</v>
      </c>
      <c r="AF209" s="106">
        <v>0</v>
      </c>
      <c r="AG209" s="90">
        <f t="shared" ref="AG209:AG215" si="109">AF209/I209*100</f>
        <v>0</v>
      </c>
      <c r="AH209" s="128" t="s">
        <v>675</v>
      </c>
    </row>
    <row r="210" spans="1:34" s="20" customFormat="1" ht="78" x14ac:dyDescent="0.25">
      <c r="E210" s="55"/>
      <c r="F210" s="55" t="s">
        <v>361</v>
      </c>
      <c r="G210" s="55"/>
      <c r="H210" s="23">
        <f>SUM(H211:H214)</f>
        <v>4</v>
      </c>
      <c r="I210" s="56">
        <f>SUM(I211:I214)</f>
        <v>40000</v>
      </c>
      <c r="J210" s="115">
        <f t="shared" ref="J210:L210" si="110">SUM(J211:J214)</f>
        <v>0</v>
      </c>
      <c r="K210" s="115">
        <f t="shared" si="110"/>
        <v>40000</v>
      </c>
      <c r="L210" s="56">
        <f t="shared" si="110"/>
        <v>37150</v>
      </c>
      <c r="M210" s="190"/>
      <c r="N210" s="190"/>
      <c r="O210" s="190"/>
      <c r="P210" s="56">
        <f t="shared" ref="P210" si="111">SUM(P211:P214)</f>
        <v>2850</v>
      </c>
      <c r="Q210" s="190"/>
      <c r="R210" s="190"/>
      <c r="S210" s="56">
        <f t="shared" ref="S210" si="112">SUM(S211:S214)</f>
        <v>0</v>
      </c>
      <c r="T210" s="190"/>
      <c r="U210" s="190"/>
      <c r="V210" s="190"/>
      <c r="W210" s="33">
        <f t="shared" ref="W210" si="113">SUM(W211:W214)</f>
        <v>0</v>
      </c>
      <c r="X210" s="55"/>
      <c r="Y210" s="114"/>
      <c r="Z210" s="96"/>
      <c r="AA210" s="115">
        <f>SUM(AA211:AA214)</f>
        <v>0</v>
      </c>
      <c r="AB210" s="115">
        <f t="shared" ref="AB210:AC210" si="114">SUM(AB211:AB214)</f>
        <v>0</v>
      </c>
      <c r="AC210" s="115">
        <f t="shared" si="114"/>
        <v>0</v>
      </c>
      <c r="AD210" s="115">
        <f>SUM(AD211:AD214)</f>
        <v>0</v>
      </c>
      <c r="AE210" s="115">
        <f t="shared" ref="AE210:AF210" si="115">SUM(AE211:AE214)</f>
        <v>0</v>
      </c>
      <c r="AF210" s="115">
        <f t="shared" si="115"/>
        <v>0</v>
      </c>
      <c r="AG210" s="88">
        <f t="shared" si="109"/>
        <v>0</v>
      </c>
      <c r="AH210" s="78"/>
    </row>
    <row r="211" spans="1:34" s="44" customFormat="1" ht="318.75" x14ac:dyDescent="0.25">
      <c r="A211" s="41" t="s">
        <v>450</v>
      </c>
      <c r="B211" s="44" t="s">
        <v>451</v>
      </c>
      <c r="E211" s="57">
        <v>171</v>
      </c>
      <c r="F211" s="57" t="s">
        <v>280</v>
      </c>
      <c r="G211" s="57" t="s">
        <v>356</v>
      </c>
      <c r="H211" s="42">
        <v>1</v>
      </c>
      <c r="I211" s="106">
        <f>J211+K211</f>
        <v>10000</v>
      </c>
      <c r="J211" s="106">
        <v>0</v>
      </c>
      <c r="K211" s="106">
        <v>10000</v>
      </c>
      <c r="L211" s="69">
        <f>I211-P211</f>
        <v>8350</v>
      </c>
      <c r="M211" s="202" t="s">
        <v>787</v>
      </c>
      <c r="N211" s="121">
        <v>43962</v>
      </c>
      <c r="O211" s="198">
        <v>44002</v>
      </c>
      <c r="P211" s="58">
        <v>1650</v>
      </c>
      <c r="Q211" s="121">
        <v>44013</v>
      </c>
      <c r="R211" s="121">
        <v>44058</v>
      </c>
      <c r="S211" s="46">
        <f>I211-L211-P211</f>
        <v>0</v>
      </c>
      <c r="T211" s="204">
        <v>0</v>
      </c>
      <c r="U211" s="204">
        <v>0</v>
      </c>
      <c r="V211" s="204">
        <v>0</v>
      </c>
      <c r="W211" s="43">
        <v>0</v>
      </c>
      <c r="X211" s="57">
        <v>0</v>
      </c>
      <c r="Y211" s="116"/>
      <c r="Z211" s="97"/>
      <c r="AA211" s="106">
        <f>AB211+AC211</f>
        <v>0</v>
      </c>
      <c r="AB211" s="106">
        <v>0</v>
      </c>
      <c r="AC211" s="106">
        <v>0</v>
      </c>
      <c r="AD211" s="106">
        <f>AE211+AF211</f>
        <v>0</v>
      </c>
      <c r="AE211" s="106">
        <v>0</v>
      </c>
      <c r="AF211" s="106">
        <v>0</v>
      </c>
      <c r="AG211" s="90">
        <f t="shared" si="109"/>
        <v>0</v>
      </c>
      <c r="AH211" s="16" t="s">
        <v>676</v>
      </c>
    </row>
    <row r="212" spans="1:34" ht="168.75" x14ac:dyDescent="0.25">
      <c r="A212" s="41" t="s">
        <v>450</v>
      </c>
      <c r="B212" s="44" t="s">
        <v>451</v>
      </c>
      <c r="D212" s="44"/>
      <c r="E212" s="13">
        <v>172</v>
      </c>
      <c r="F212" s="13" t="s">
        <v>281</v>
      </c>
      <c r="G212" s="116" t="s">
        <v>356</v>
      </c>
      <c r="H212" s="8">
        <v>1</v>
      </c>
      <c r="I212" s="106">
        <f>J212+K212</f>
        <v>10000</v>
      </c>
      <c r="J212" s="106">
        <v>0</v>
      </c>
      <c r="K212" s="106">
        <v>10000</v>
      </c>
      <c r="L212" s="69">
        <f>I212-P212</f>
        <v>9800</v>
      </c>
      <c r="M212" s="200">
        <v>43889</v>
      </c>
      <c r="N212" s="200">
        <v>43900</v>
      </c>
      <c r="O212" s="199">
        <v>43945</v>
      </c>
      <c r="P212" s="47">
        <v>200</v>
      </c>
      <c r="Q212" s="198">
        <v>43948</v>
      </c>
      <c r="R212" s="198">
        <v>43965</v>
      </c>
      <c r="S212" s="46">
        <f>I212-L212-P212</f>
        <v>0</v>
      </c>
      <c r="T212" s="81">
        <v>0</v>
      </c>
      <c r="U212" s="81">
        <v>0</v>
      </c>
      <c r="V212" s="81">
        <v>0</v>
      </c>
      <c r="W212" s="34">
        <v>0</v>
      </c>
      <c r="X212" s="13">
        <v>0</v>
      </c>
      <c r="Y212" s="100"/>
      <c r="Z212" s="91"/>
      <c r="AA212" s="106">
        <f>AB212+AC212</f>
        <v>0</v>
      </c>
      <c r="AB212" s="106">
        <v>0</v>
      </c>
      <c r="AC212" s="106">
        <v>0</v>
      </c>
      <c r="AD212" s="106">
        <f>AE212+AF212</f>
        <v>0</v>
      </c>
      <c r="AE212" s="106">
        <v>0</v>
      </c>
      <c r="AF212" s="106">
        <v>0</v>
      </c>
      <c r="AG212" s="90">
        <f t="shared" si="109"/>
        <v>0</v>
      </c>
      <c r="AH212" s="16" t="s">
        <v>523</v>
      </c>
    </row>
    <row r="213" spans="1:34" s="44" customFormat="1" ht="131.25" x14ac:dyDescent="0.25">
      <c r="A213" s="41" t="s">
        <v>450</v>
      </c>
      <c r="B213" s="44" t="s">
        <v>451</v>
      </c>
      <c r="E213" s="116">
        <v>173</v>
      </c>
      <c r="F213" s="57" t="s">
        <v>282</v>
      </c>
      <c r="G213" s="116" t="s">
        <v>356</v>
      </c>
      <c r="H213" s="42">
        <v>1</v>
      </c>
      <c r="I213" s="106">
        <f>J213+K213</f>
        <v>10000</v>
      </c>
      <c r="J213" s="106">
        <v>0</v>
      </c>
      <c r="K213" s="106">
        <v>10000</v>
      </c>
      <c r="L213" s="69">
        <f>I213-P213</f>
        <v>9200</v>
      </c>
      <c r="M213" s="200">
        <v>43858</v>
      </c>
      <c r="N213" s="200">
        <v>43859</v>
      </c>
      <c r="O213" s="200">
        <v>43892</v>
      </c>
      <c r="P213" s="58">
        <v>800</v>
      </c>
      <c r="Q213" s="202" t="s">
        <v>788</v>
      </c>
      <c r="R213" s="121">
        <v>43995</v>
      </c>
      <c r="S213" s="46">
        <f>I213-L213-P213</f>
        <v>0</v>
      </c>
      <c r="T213" s="82">
        <v>0</v>
      </c>
      <c r="U213" s="82">
        <v>0</v>
      </c>
      <c r="V213" s="82">
        <v>0</v>
      </c>
      <c r="W213" s="43">
        <v>0</v>
      </c>
      <c r="X213" s="57">
        <v>0</v>
      </c>
      <c r="Y213" s="116"/>
      <c r="Z213" s="97"/>
      <c r="AA213" s="106">
        <f>AB213+AC213</f>
        <v>0</v>
      </c>
      <c r="AB213" s="106">
        <v>0</v>
      </c>
      <c r="AC213" s="106">
        <v>0</v>
      </c>
      <c r="AD213" s="106">
        <f>AE213+AF213</f>
        <v>0</v>
      </c>
      <c r="AE213" s="106">
        <v>0</v>
      </c>
      <c r="AF213" s="106">
        <v>0</v>
      </c>
      <c r="AG213" s="90">
        <f t="shared" si="109"/>
        <v>0</v>
      </c>
      <c r="AH213" s="128" t="s">
        <v>677</v>
      </c>
    </row>
    <row r="214" spans="1:34" s="44" customFormat="1" ht="93.75" x14ac:dyDescent="0.25">
      <c r="A214" s="41" t="s">
        <v>450</v>
      </c>
      <c r="B214" s="44" t="s">
        <v>451</v>
      </c>
      <c r="E214" s="100">
        <v>174</v>
      </c>
      <c r="F214" s="57" t="s">
        <v>56</v>
      </c>
      <c r="G214" s="116" t="s">
        <v>356</v>
      </c>
      <c r="H214" s="42">
        <v>1</v>
      </c>
      <c r="I214" s="106">
        <f>J214+K214</f>
        <v>10000</v>
      </c>
      <c r="J214" s="106">
        <v>0</v>
      </c>
      <c r="K214" s="106">
        <v>10000</v>
      </c>
      <c r="L214" s="69">
        <f>I214-P214</f>
        <v>9800</v>
      </c>
      <c r="M214" s="200">
        <v>43871</v>
      </c>
      <c r="N214" s="200">
        <v>43894</v>
      </c>
      <c r="O214" s="199">
        <v>43938</v>
      </c>
      <c r="P214" s="58">
        <v>200</v>
      </c>
      <c r="Q214" s="121">
        <v>43941</v>
      </c>
      <c r="R214" s="121">
        <v>43962</v>
      </c>
      <c r="S214" s="46">
        <f>I214-L214-P214</f>
        <v>0</v>
      </c>
      <c r="T214" s="204">
        <v>0</v>
      </c>
      <c r="U214" s="204">
        <v>0</v>
      </c>
      <c r="V214" s="204">
        <v>0</v>
      </c>
      <c r="W214" s="43">
        <v>0</v>
      </c>
      <c r="X214" s="57">
        <v>0</v>
      </c>
      <c r="Y214" s="116"/>
      <c r="Z214" s="97"/>
      <c r="AA214" s="106">
        <f>AB214+AC214</f>
        <v>0</v>
      </c>
      <c r="AB214" s="106">
        <v>0</v>
      </c>
      <c r="AC214" s="106">
        <v>0</v>
      </c>
      <c r="AD214" s="106">
        <f>AE214+AF214</f>
        <v>0</v>
      </c>
      <c r="AE214" s="106">
        <v>0</v>
      </c>
      <c r="AF214" s="106">
        <v>0</v>
      </c>
      <c r="AG214" s="90">
        <f t="shared" si="109"/>
        <v>0</v>
      </c>
      <c r="AH214" s="128" t="s">
        <v>526</v>
      </c>
    </row>
    <row r="215" spans="1:34" s="20" customFormat="1" ht="39" x14ac:dyDescent="0.25">
      <c r="E215" s="55"/>
      <c r="F215" s="55" t="s">
        <v>57</v>
      </c>
      <c r="G215" s="55"/>
      <c r="H215" s="21">
        <f>H217</f>
        <v>2</v>
      </c>
      <c r="I215" s="56">
        <f>I217</f>
        <v>54270</v>
      </c>
      <c r="J215" s="115">
        <f t="shared" ref="J215:K215" si="116">J217</f>
        <v>0</v>
      </c>
      <c r="K215" s="115">
        <f t="shared" si="116"/>
        <v>54270</v>
      </c>
      <c r="L215" s="115">
        <f>L217</f>
        <v>3423.24</v>
      </c>
      <c r="M215" s="190"/>
      <c r="N215" s="190"/>
      <c r="O215" s="190"/>
      <c r="P215" s="115">
        <f>P217</f>
        <v>680</v>
      </c>
      <c r="Q215" s="190"/>
      <c r="R215" s="190"/>
      <c r="S215" s="115">
        <f>S217</f>
        <v>50166.76</v>
      </c>
      <c r="T215" s="190"/>
      <c r="U215" s="190"/>
      <c r="V215" s="190"/>
      <c r="W215" s="115">
        <f>W217</f>
        <v>1</v>
      </c>
      <c r="X215" s="115" t="s">
        <v>123</v>
      </c>
      <c r="Y215" s="115"/>
      <c r="Z215" s="131"/>
      <c r="AA215" s="115">
        <f>AA217</f>
        <v>10000</v>
      </c>
      <c r="AB215" s="115">
        <f t="shared" ref="AB215:AC215" si="117">AB217</f>
        <v>0</v>
      </c>
      <c r="AC215" s="115">
        <f t="shared" si="117"/>
        <v>10000</v>
      </c>
      <c r="AD215" s="115">
        <f>AD217</f>
        <v>0</v>
      </c>
      <c r="AE215" s="115">
        <f t="shared" ref="AE215:AF215" si="118">AE217</f>
        <v>0</v>
      </c>
      <c r="AF215" s="115">
        <f t="shared" si="118"/>
        <v>0</v>
      </c>
      <c r="AG215" s="88">
        <f t="shared" si="109"/>
        <v>0</v>
      </c>
      <c r="AH215" s="78"/>
    </row>
    <row r="216" spans="1:34" s="19" customFormat="1" x14ac:dyDescent="0.25">
      <c r="E216" s="53"/>
      <c r="F216" s="53" t="s">
        <v>13</v>
      </c>
      <c r="G216" s="53"/>
      <c r="H216" s="22"/>
      <c r="I216" s="66"/>
      <c r="J216" s="122"/>
      <c r="K216" s="122"/>
      <c r="L216" s="112"/>
      <c r="M216" s="112"/>
      <c r="N216" s="112"/>
      <c r="O216" s="112"/>
      <c r="P216" s="112"/>
      <c r="Q216" s="112"/>
      <c r="R216" s="112"/>
      <c r="S216" s="113"/>
      <c r="T216" s="112"/>
      <c r="U216" s="112"/>
      <c r="V216" s="112"/>
      <c r="W216" s="101"/>
      <c r="X216" s="112"/>
      <c r="Y216" s="112"/>
      <c r="Z216" s="130"/>
      <c r="AA216" s="122"/>
      <c r="AB216" s="122"/>
      <c r="AC216" s="122"/>
      <c r="AD216" s="122"/>
      <c r="AE216" s="122"/>
      <c r="AF216" s="122"/>
      <c r="AG216" s="89"/>
      <c r="AH216" s="77"/>
    </row>
    <row r="217" spans="1:34" s="20" customFormat="1" ht="58.5" x14ac:dyDescent="0.25">
      <c r="E217" s="55"/>
      <c r="F217" s="55" t="s">
        <v>362</v>
      </c>
      <c r="G217" s="55"/>
      <c r="H217" s="21">
        <f>SUM(H218:H219)</f>
        <v>2</v>
      </c>
      <c r="I217" s="56">
        <f>SUM(I218:I219)</f>
        <v>54270</v>
      </c>
      <c r="J217" s="115">
        <f t="shared" ref="J217:K217" si="119">SUM(J218:J219)</f>
        <v>0</v>
      </c>
      <c r="K217" s="115">
        <f t="shared" si="119"/>
        <v>54270</v>
      </c>
      <c r="L217" s="115">
        <f>SUM(L218:L219)</f>
        <v>3423.24</v>
      </c>
      <c r="M217" s="190"/>
      <c r="N217" s="190"/>
      <c r="O217" s="190"/>
      <c r="P217" s="115">
        <f>SUM(P218:P219)</f>
        <v>680</v>
      </c>
      <c r="Q217" s="190"/>
      <c r="R217" s="190"/>
      <c r="S217" s="115">
        <f>SUM(S218:S219)</f>
        <v>50166.76</v>
      </c>
      <c r="T217" s="190"/>
      <c r="U217" s="190"/>
      <c r="V217" s="190"/>
      <c r="W217" s="115">
        <f>SUM(W218:W219)</f>
        <v>1</v>
      </c>
      <c r="X217" s="115">
        <v>0</v>
      </c>
      <c r="Y217" s="115"/>
      <c r="Z217" s="131"/>
      <c r="AA217" s="115">
        <f>SUM(AA218:AA219)</f>
        <v>10000</v>
      </c>
      <c r="AB217" s="115">
        <f t="shared" ref="AB217:AC217" si="120">SUM(AB218:AB219)</f>
        <v>0</v>
      </c>
      <c r="AC217" s="115">
        <f t="shared" si="120"/>
        <v>10000</v>
      </c>
      <c r="AD217" s="115">
        <f>SUM(AD218:AD219)</f>
        <v>0</v>
      </c>
      <c r="AE217" s="115">
        <f t="shared" ref="AE217:AF217" si="121">SUM(AE218:AE219)</f>
        <v>0</v>
      </c>
      <c r="AF217" s="115">
        <f t="shared" si="121"/>
        <v>0</v>
      </c>
      <c r="AG217" s="88">
        <f>AF217/I217*100</f>
        <v>0</v>
      </c>
      <c r="AH217" s="78"/>
    </row>
    <row r="218" spans="1:34" ht="112.5" x14ac:dyDescent="0.25">
      <c r="A218" s="41" t="s">
        <v>449</v>
      </c>
      <c r="B218" s="135" t="s">
        <v>452</v>
      </c>
      <c r="E218" s="13">
        <v>175</v>
      </c>
      <c r="F218" s="13" t="s">
        <v>208</v>
      </c>
      <c r="G218" s="13" t="s">
        <v>355</v>
      </c>
      <c r="H218" s="8">
        <v>1</v>
      </c>
      <c r="I218" s="106">
        <f>J218+K218</f>
        <v>44270</v>
      </c>
      <c r="J218" s="106">
        <v>0</v>
      </c>
      <c r="K218" s="106">
        <v>44270</v>
      </c>
      <c r="L218" s="80">
        <v>1923.24</v>
      </c>
      <c r="M218" s="200">
        <v>43866</v>
      </c>
      <c r="N218" s="202" t="s">
        <v>831</v>
      </c>
      <c r="O218" s="198">
        <v>44018</v>
      </c>
      <c r="P218" s="80">
        <v>500</v>
      </c>
      <c r="Q218" s="198">
        <v>44025</v>
      </c>
      <c r="R218" s="198">
        <v>44085</v>
      </c>
      <c r="S218" s="106">
        <f>I218-L218-P218</f>
        <v>41846.76</v>
      </c>
      <c r="T218" s="198">
        <v>44092</v>
      </c>
      <c r="U218" s="198">
        <v>44120</v>
      </c>
      <c r="V218" s="198">
        <v>44190</v>
      </c>
      <c r="W218" s="103">
        <v>1</v>
      </c>
      <c r="X218" s="100" t="s">
        <v>123</v>
      </c>
      <c r="Y218" s="100"/>
      <c r="Z218" s="129">
        <v>0</v>
      </c>
      <c r="AA218" s="106">
        <f>AB218+AC218</f>
        <v>0</v>
      </c>
      <c r="AB218" s="106">
        <v>0</v>
      </c>
      <c r="AC218" s="106">
        <v>0</v>
      </c>
      <c r="AD218" s="106">
        <f>AE218+AF218</f>
        <v>0</v>
      </c>
      <c r="AE218" s="106">
        <v>0</v>
      </c>
      <c r="AF218" s="106">
        <v>0</v>
      </c>
      <c r="AG218" s="90">
        <f>AF218/I218*100</f>
        <v>0</v>
      </c>
      <c r="AH218" s="16" t="s">
        <v>678</v>
      </c>
    </row>
    <row r="219" spans="1:34" ht="112.5" x14ac:dyDescent="0.25">
      <c r="A219" s="41" t="s">
        <v>449</v>
      </c>
      <c r="B219" s="135" t="s">
        <v>452</v>
      </c>
      <c r="C219" s="2" t="s">
        <v>451</v>
      </c>
      <c r="E219" s="13">
        <v>176</v>
      </c>
      <c r="F219" s="13" t="s">
        <v>207</v>
      </c>
      <c r="G219" s="13" t="s">
        <v>355</v>
      </c>
      <c r="H219" s="8">
        <v>1</v>
      </c>
      <c r="I219" s="106">
        <f>J219+K219</f>
        <v>10000</v>
      </c>
      <c r="J219" s="106">
        <v>0</v>
      </c>
      <c r="K219" s="106">
        <v>10000</v>
      </c>
      <c r="L219" s="80">
        <v>1500</v>
      </c>
      <c r="M219" s="200">
        <v>43878</v>
      </c>
      <c r="N219" s="202" t="s">
        <v>762</v>
      </c>
      <c r="O219" s="198">
        <v>44011</v>
      </c>
      <c r="P219" s="80">
        <f>L219*0.4*0.3</f>
        <v>180</v>
      </c>
      <c r="Q219" s="198">
        <v>44018</v>
      </c>
      <c r="R219" s="198">
        <v>44078</v>
      </c>
      <c r="S219" s="80">
        <f>I219-L219-P219</f>
        <v>8320</v>
      </c>
      <c r="T219" s="198">
        <v>44084</v>
      </c>
      <c r="U219" s="121">
        <v>44109</v>
      </c>
      <c r="V219" s="121">
        <v>44377</v>
      </c>
      <c r="W219" s="103">
        <v>0</v>
      </c>
      <c r="X219" s="100">
        <v>0</v>
      </c>
      <c r="Y219" s="100"/>
      <c r="Z219" s="129">
        <v>0</v>
      </c>
      <c r="AA219" s="106">
        <f>AB219+AC219</f>
        <v>10000</v>
      </c>
      <c r="AB219" s="106">
        <v>0</v>
      </c>
      <c r="AC219" s="106">
        <v>10000</v>
      </c>
      <c r="AD219" s="106">
        <f>AE219+AF219</f>
        <v>0</v>
      </c>
      <c r="AE219" s="106">
        <v>0</v>
      </c>
      <c r="AF219" s="106">
        <v>0</v>
      </c>
      <c r="AG219" s="90">
        <f>AF219/I219*100</f>
        <v>0</v>
      </c>
      <c r="AH219" s="99" t="s">
        <v>679</v>
      </c>
    </row>
    <row r="220" spans="1:34" s="20" customFormat="1" ht="19.5" x14ac:dyDescent="0.25">
      <c r="E220" s="114"/>
      <c r="F220" s="114" t="s">
        <v>568</v>
      </c>
      <c r="G220" s="114"/>
      <c r="H220" s="21">
        <f>H222</f>
        <v>3</v>
      </c>
      <c r="I220" s="115">
        <f>I222</f>
        <v>181533</v>
      </c>
      <c r="J220" s="115">
        <f t="shared" ref="J220:K220" si="122">J222</f>
        <v>0</v>
      </c>
      <c r="K220" s="115">
        <f t="shared" si="122"/>
        <v>181533</v>
      </c>
      <c r="L220" s="115">
        <f t="shared" ref="L220" si="123">L222</f>
        <v>0</v>
      </c>
      <c r="M220" s="190"/>
      <c r="N220" s="190"/>
      <c r="O220" s="190"/>
      <c r="P220" s="115">
        <f t="shared" ref="P220" si="124">P222</f>
        <v>0</v>
      </c>
      <c r="Q220" s="190"/>
      <c r="R220" s="190"/>
      <c r="S220" s="115">
        <f t="shared" ref="S220" si="125">S222</f>
        <v>181533</v>
      </c>
      <c r="T220" s="190"/>
      <c r="U220" s="190"/>
      <c r="V220" s="190"/>
      <c r="W220" s="115">
        <f t="shared" ref="W220:X220" si="126">W222</f>
        <v>3</v>
      </c>
      <c r="X220" s="115">
        <f t="shared" si="126"/>
        <v>0</v>
      </c>
      <c r="Y220" s="115"/>
      <c r="Z220" s="131"/>
      <c r="AA220" s="115">
        <f>AA222</f>
        <v>0</v>
      </c>
      <c r="AB220" s="115">
        <f t="shared" ref="AB220:AC220" si="127">AB222</f>
        <v>0</v>
      </c>
      <c r="AC220" s="115">
        <f t="shared" si="127"/>
        <v>0</v>
      </c>
      <c r="AD220" s="115">
        <f>AD222</f>
        <v>0</v>
      </c>
      <c r="AE220" s="115">
        <f t="shared" ref="AE220:AF220" si="128">AE222</f>
        <v>0</v>
      </c>
      <c r="AF220" s="115">
        <f t="shared" si="128"/>
        <v>0</v>
      </c>
      <c r="AG220" s="88">
        <f>AF220/I220*100</f>
        <v>0</v>
      </c>
      <c r="AH220" s="78"/>
    </row>
    <row r="221" spans="1:34" s="19" customFormat="1" x14ac:dyDescent="0.25">
      <c r="E221" s="112"/>
      <c r="F221" s="112" t="s">
        <v>13</v>
      </c>
      <c r="G221" s="112"/>
      <c r="H221" s="149"/>
      <c r="I221" s="122"/>
      <c r="J221" s="122"/>
      <c r="K221" s="122"/>
      <c r="L221" s="122"/>
      <c r="M221" s="112"/>
      <c r="N221" s="112"/>
      <c r="O221" s="112"/>
      <c r="P221" s="122"/>
      <c r="Q221" s="112"/>
      <c r="R221" s="112"/>
      <c r="S221" s="122"/>
      <c r="T221" s="112"/>
      <c r="U221" s="112"/>
      <c r="V221" s="112"/>
      <c r="W221" s="122"/>
      <c r="X221" s="122"/>
      <c r="Y221" s="122"/>
      <c r="Z221" s="130"/>
      <c r="AA221" s="122"/>
      <c r="AB221" s="122"/>
      <c r="AC221" s="122"/>
      <c r="AD221" s="122"/>
      <c r="AE221" s="122"/>
      <c r="AF221" s="122"/>
      <c r="AG221" s="89"/>
      <c r="AH221" s="77"/>
    </row>
    <row r="222" spans="1:34" s="20" customFormat="1" ht="58.5" x14ac:dyDescent="0.25">
      <c r="E222" s="114"/>
      <c r="F222" s="114" t="s">
        <v>362</v>
      </c>
      <c r="G222" s="114"/>
      <c r="H222" s="21">
        <f>SUM(H223:H225)</f>
        <v>3</v>
      </c>
      <c r="I222" s="115">
        <f>SUM(I223:I225)</f>
        <v>181533</v>
      </c>
      <c r="J222" s="115">
        <f t="shared" ref="J222:L222" si="129">SUM(J223:J225)</f>
        <v>0</v>
      </c>
      <c r="K222" s="115">
        <f t="shared" si="129"/>
        <v>181533</v>
      </c>
      <c r="L222" s="115">
        <f t="shared" si="129"/>
        <v>0</v>
      </c>
      <c r="M222" s="190"/>
      <c r="N222" s="190"/>
      <c r="O222" s="190"/>
      <c r="P222" s="115">
        <f t="shared" ref="P222" si="130">SUM(P223:P225)</f>
        <v>0</v>
      </c>
      <c r="Q222" s="190"/>
      <c r="R222" s="190"/>
      <c r="S222" s="115">
        <f t="shared" ref="S222" si="131">SUM(S223:S225)</f>
        <v>181533</v>
      </c>
      <c r="T222" s="190"/>
      <c r="U222" s="190"/>
      <c r="V222" s="190"/>
      <c r="W222" s="115">
        <f t="shared" ref="W222:X222" si="132">SUM(W223:W225)</f>
        <v>3</v>
      </c>
      <c r="X222" s="115">
        <f t="shared" si="132"/>
        <v>0</v>
      </c>
      <c r="Y222" s="115"/>
      <c r="Z222" s="131"/>
      <c r="AA222" s="115">
        <f>SUM(AA223:AA225)</f>
        <v>0</v>
      </c>
      <c r="AB222" s="115">
        <f t="shared" ref="AB222:AC222" si="133">SUM(AB223:AB225)</f>
        <v>0</v>
      </c>
      <c r="AC222" s="115">
        <f t="shared" si="133"/>
        <v>0</v>
      </c>
      <c r="AD222" s="115">
        <f>SUM(AD223:AD225)</f>
        <v>0</v>
      </c>
      <c r="AE222" s="115">
        <f t="shared" ref="AE222:AF222" si="134">SUM(AE223:AE225)</f>
        <v>0</v>
      </c>
      <c r="AF222" s="115">
        <f t="shared" si="134"/>
        <v>0</v>
      </c>
      <c r="AG222" s="88">
        <f>AF222/I222*100</f>
        <v>0</v>
      </c>
      <c r="AH222" s="78"/>
    </row>
    <row r="223" spans="1:34" ht="112.5" x14ac:dyDescent="0.25">
      <c r="A223" s="15" t="s">
        <v>449</v>
      </c>
      <c r="B223" s="15"/>
      <c r="E223" s="100">
        <v>177</v>
      </c>
      <c r="F223" s="100" t="s">
        <v>569</v>
      </c>
      <c r="G223" s="100" t="s">
        <v>355</v>
      </c>
      <c r="H223" s="8">
        <v>1</v>
      </c>
      <c r="I223" s="106">
        <f t="shared" ref="I223:I225" si="135">J223+K223</f>
        <v>21000</v>
      </c>
      <c r="J223" s="106">
        <v>0</v>
      </c>
      <c r="K223" s="106">
        <v>21000</v>
      </c>
      <c r="L223" s="80">
        <v>0</v>
      </c>
      <c r="M223" s="200" t="s">
        <v>587</v>
      </c>
      <c r="N223" s="200" t="s">
        <v>581</v>
      </c>
      <c r="O223" s="200" t="s">
        <v>581</v>
      </c>
      <c r="P223" s="80">
        <v>0</v>
      </c>
      <c r="Q223" s="200" t="s">
        <v>587</v>
      </c>
      <c r="R223" s="200" t="s">
        <v>581</v>
      </c>
      <c r="S223" s="107">
        <f>I223-L223-P223</f>
        <v>21000</v>
      </c>
      <c r="T223" s="199">
        <v>43950</v>
      </c>
      <c r="U223" s="121">
        <v>43980</v>
      </c>
      <c r="V223" s="121">
        <v>44039</v>
      </c>
      <c r="W223" s="103">
        <v>1</v>
      </c>
      <c r="X223" s="100" t="s">
        <v>164</v>
      </c>
      <c r="Y223" s="100"/>
      <c r="Z223" s="129"/>
      <c r="AA223" s="106">
        <f t="shared" ref="AA223:AA225" si="136">AB223+AC223</f>
        <v>0</v>
      </c>
      <c r="AB223" s="106">
        <v>0</v>
      </c>
      <c r="AC223" s="106">
        <v>0</v>
      </c>
      <c r="AD223" s="106">
        <f t="shared" ref="AD223:AD225" si="137">AE223+AF223</f>
        <v>0</v>
      </c>
      <c r="AE223" s="106">
        <v>0</v>
      </c>
      <c r="AF223" s="106">
        <v>0</v>
      </c>
      <c r="AG223" s="90">
        <f>AF223/I223*100</f>
        <v>0</v>
      </c>
      <c r="AH223" s="155" t="s">
        <v>608</v>
      </c>
    </row>
    <row r="224" spans="1:34" ht="93.75" x14ac:dyDescent="0.25">
      <c r="A224" s="15" t="s">
        <v>449</v>
      </c>
      <c r="B224" s="15"/>
      <c r="E224" s="100">
        <v>178</v>
      </c>
      <c r="F224" s="100" t="s">
        <v>570</v>
      </c>
      <c r="G224" s="100" t="s">
        <v>355</v>
      </c>
      <c r="H224" s="8">
        <v>1</v>
      </c>
      <c r="I224" s="106">
        <f t="shared" si="135"/>
        <v>75000</v>
      </c>
      <c r="J224" s="106">
        <v>0</v>
      </c>
      <c r="K224" s="106">
        <v>75000</v>
      </c>
      <c r="L224" s="80">
        <v>0</v>
      </c>
      <c r="M224" s="202"/>
      <c r="N224" s="202"/>
      <c r="O224" s="202"/>
      <c r="P224" s="80">
        <v>0</v>
      </c>
      <c r="Q224" s="202"/>
      <c r="R224" s="202"/>
      <c r="S224" s="107">
        <f>I224-L224-P224</f>
        <v>75000</v>
      </c>
      <c r="T224" s="202"/>
      <c r="U224" s="202"/>
      <c r="V224" s="202"/>
      <c r="W224" s="103">
        <v>1</v>
      </c>
      <c r="X224" s="100" t="s">
        <v>164</v>
      </c>
      <c r="Y224" s="100"/>
      <c r="Z224" s="129"/>
      <c r="AA224" s="106">
        <f t="shared" si="136"/>
        <v>0</v>
      </c>
      <c r="AB224" s="106">
        <v>0</v>
      </c>
      <c r="AC224" s="106">
        <v>0</v>
      </c>
      <c r="AD224" s="106">
        <f t="shared" si="137"/>
        <v>0</v>
      </c>
      <c r="AE224" s="106">
        <v>0</v>
      </c>
      <c r="AF224" s="106">
        <v>0</v>
      </c>
      <c r="AG224" s="90">
        <f>AF224/I224*100</f>
        <v>0</v>
      </c>
      <c r="AH224" s="99" t="s">
        <v>626</v>
      </c>
    </row>
    <row r="225" spans="1:34" ht="93.75" x14ac:dyDescent="0.25">
      <c r="A225" s="15" t="s">
        <v>449</v>
      </c>
      <c r="B225" s="15"/>
      <c r="E225" s="100">
        <v>179</v>
      </c>
      <c r="F225" s="100" t="s">
        <v>592</v>
      </c>
      <c r="G225" s="100" t="s">
        <v>355</v>
      </c>
      <c r="H225" s="8">
        <v>1</v>
      </c>
      <c r="I225" s="106">
        <f t="shared" si="135"/>
        <v>85533</v>
      </c>
      <c r="J225" s="106">
        <v>0</v>
      </c>
      <c r="K225" s="106">
        <v>85533</v>
      </c>
      <c r="L225" s="80">
        <v>0</v>
      </c>
      <c r="M225" s="202"/>
      <c r="N225" s="202"/>
      <c r="O225" s="202"/>
      <c r="P225" s="80">
        <v>0</v>
      </c>
      <c r="Q225" s="202"/>
      <c r="R225" s="202"/>
      <c r="S225" s="107">
        <f>I225-L225-P225</f>
        <v>85533</v>
      </c>
      <c r="T225" s="202"/>
      <c r="U225" s="202"/>
      <c r="V225" s="202"/>
      <c r="W225" s="103">
        <v>1</v>
      </c>
      <c r="X225" s="100" t="s">
        <v>164</v>
      </c>
      <c r="Y225" s="100"/>
      <c r="Z225" s="129"/>
      <c r="AA225" s="106">
        <f t="shared" si="136"/>
        <v>0</v>
      </c>
      <c r="AB225" s="106">
        <v>0</v>
      </c>
      <c r="AC225" s="106">
        <v>0</v>
      </c>
      <c r="AD225" s="106">
        <f t="shared" si="137"/>
        <v>0</v>
      </c>
      <c r="AE225" s="106">
        <v>0</v>
      </c>
      <c r="AF225" s="106">
        <v>0</v>
      </c>
      <c r="AG225" s="90">
        <f>AF225/I225*100</f>
        <v>0</v>
      </c>
      <c r="AH225" s="99" t="s">
        <v>626</v>
      </c>
    </row>
    <row r="226" spans="1:34" s="20" customFormat="1" ht="19.5" x14ac:dyDescent="0.25">
      <c r="E226" s="55"/>
      <c r="F226" s="55" t="s">
        <v>170</v>
      </c>
      <c r="G226" s="55"/>
      <c r="H226" s="21">
        <f>H228+H287</f>
        <v>102</v>
      </c>
      <c r="I226" s="56">
        <f>I228+I287</f>
        <v>3788641.4319999996</v>
      </c>
      <c r="J226" s="115">
        <f t="shared" ref="J226:K226" si="138">J228+J287</f>
        <v>0</v>
      </c>
      <c r="K226" s="115">
        <f t="shared" si="138"/>
        <v>3788641.4319999996</v>
      </c>
      <c r="L226" s="115">
        <f>L228+L287</f>
        <v>285266.83616000006</v>
      </c>
      <c r="M226" s="190"/>
      <c r="N226" s="190"/>
      <c r="O226" s="190"/>
      <c r="P226" s="115">
        <f>P228+P287</f>
        <v>127390.0017392</v>
      </c>
      <c r="Q226" s="190"/>
      <c r="R226" s="190"/>
      <c r="S226" s="115">
        <f>S228+S287</f>
        <v>3375984.5941008003</v>
      </c>
      <c r="T226" s="190"/>
      <c r="U226" s="190"/>
      <c r="V226" s="190"/>
      <c r="W226" s="102">
        <f>W228+W287</f>
        <v>43</v>
      </c>
      <c r="X226" s="115" t="s">
        <v>751</v>
      </c>
      <c r="Y226" s="115"/>
      <c r="Z226" s="131"/>
      <c r="AA226" s="115">
        <f>AA228+AA287</f>
        <v>263859.96100000001</v>
      </c>
      <c r="AB226" s="115">
        <f t="shared" ref="AB226:AC226" si="139">AB228+AB287</f>
        <v>0</v>
      </c>
      <c r="AC226" s="115">
        <f t="shared" si="139"/>
        <v>263859.96100000001</v>
      </c>
      <c r="AD226" s="115">
        <f>AD228+AD287</f>
        <v>14818.685999999998</v>
      </c>
      <c r="AE226" s="115">
        <f t="shared" ref="AE226:AF226" si="140">AE228+AE287</f>
        <v>0</v>
      </c>
      <c r="AF226" s="115">
        <f t="shared" si="140"/>
        <v>14818.685999999998</v>
      </c>
      <c r="AG226" s="88">
        <f>AF226/I226*100</f>
        <v>0.39113456013115788</v>
      </c>
      <c r="AH226" s="78"/>
    </row>
    <row r="227" spans="1:34" s="20" customFormat="1" ht="22.5" customHeight="1" x14ac:dyDescent="0.25">
      <c r="E227" s="55"/>
      <c r="F227" s="53" t="s">
        <v>13</v>
      </c>
      <c r="G227" s="53"/>
      <c r="H227" s="23"/>
      <c r="I227" s="56"/>
      <c r="J227" s="115"/>
      <c r="K227" s="115"/>
      <c r="L227" s="114"/>
      <c r="M227" s="190"/>
      <c r="N227" s="190"/>
      <c r="O227" s="190"/>
      <c r="P227" s="114"/>
      <c r="Q227" s="190"/>
      <c r="R227" s="190"/>
      <c r="S227" s="120"/>
      <c r="T227" s="190"/>
      <c r="U227" s="190"/>
      <c r="V227" s="190"/>
      <c r="W227" s="104"/>
      <c r="X227" s="114"/>
      <c r="Y227" s="114"/>
      <c r="Z227" s="131"/>
      <c r="AA227" s="115"/>
      <c r="AB227" s="115"/>
      <c r="AC227" s="115"/>
      <c r="AD227" s="115"/>
      <c r="AE227" s="115"/>
      <c r="AF227" s="115"/>
      <c r="AG227" s="88"/>
      <c r="AH227" s="78"/>
    </row>
    <row r="228" spans="1:34" s="20" customFormat="1" ht="58.5" x14ac:dyDescent="0.25">
      <c r="E228" s="55"/>
      <c r="F228" s="55" t="s">
        <v>362</v>
      </c>
      <c r="G228" s="55"/>
      <c r="H228" s="21">
        <f>SUM(H229:H286)</f>
        <v>58</v>
      </c>
      <c r="I228" s="56">
        <f>SUM(I229:I286)</f>
        <v>3499692.2929999996</v>
      </c>
      <c r="J228" s="115">
        <f t="shared" ref="J228:K228" si="141">SUM(J229:J286)</f>
        <v>0</v>
      </c>
      <c r="K228" s="115">
        <f t="shared" si="141"/>
        <v>3499692.2929999996</v>
      </c>
      <c r="L228" s="115">
        <f>SUM(L229:L286)</f>
        <v>108623.84716</v>
      </c>
      <c r="M228" s="190"/>
      <c r="N228" s="190"/>
      <c r="O228" s="190"/>
      <c r="P228" s="115">
        <f>SUM(P229:P286)</f>
        <v>15083.851739200001</v>
      </c>
      <c r="Q228" s="190"/>
      <c r="R228" s="190"/>
      <c r="S228" s="115">
        <f>SUM(S229:S286)</f>
        <v>3375984.5941008003</v>
      </c>
      <c r="T228" s="190"/>
      <c r="U228" s="190"/>
      <c r="V228" s="190"/>
      <c r="W228" s="102">
        <f>SUM(W229:W286)</f>
        <v>43</v>
      </c>
      <c r="X228" s="115"/>
      <c r="Y228" s="115"/>
      <c r="Z228" s="131"/>
      <c r="AA228" s="115">
        <f>SUM(AA229:AA286)</f>
        <v>90304.152000000002</v>
      </c>
      <c r="AB228" s="115">
        <f t="shared" ref="AB228:AC228" si="142">SUM(AB229:AB286)</f>
        <v>0</v>
      </c>
      <c r="AC228" s="115">
        <f t="shared" si="142"/>
        <v>90304.152000000002</v>
      </c>
      <c r="AD228" s="115">
        <f>SUM(AD229:AD286)</f>
        <v>3593.4579000000003</v>
      </c>
      <c r="AE228" s="115">
        <f t="shared" ref="AE228:AF228" si="143">SUM(AE229:AE286)</f>
        <v>0</v>
      </c>
      <c r="AF228" s="115">
        <f t="shared" si="143"/>
        <v>3593.4579000000003</v>
      </c>
      <c r="AG228" s="88">
        <f t="shared" ref="AG228:AG241" si="144">AF228/I228*100</f>
        <v>0.10267925289282</v>
      </c>
      <c r="AH228" s="78"/>
    </row>
    <row r="229" spans="1:34" ht="300" x14ac:dyDescent="0.25">
      <c r="A229" s="41" t="s">
        <v>449</v>
      </c>
      <c r="B229" s="135" t="s">
        <v>452</v>
      </c>
      <c r="E229" s="57">
        <v>180</v>
      </c>
      <c r="F229" s="13" t="s">
        <v>83</v>
      </c>
      <c r="G229" s="13" t="s">
        <v>355</v>
      </c>
      <c r="H229" s="8">
        <v>1</v>
      </c>
      <c r="I229" s="106">
        <f t="shared" ref="I229:I271" si="145">J229+K229</f>
        <v>40532.879999999997</v>
      </c>
      <c r="J229" s="106">
        <v>0</v>
      </c>
      <c r="K229" s="106">
        <v>40532.879999999997</v>
      </c>
      <c r="L229" s="80">
        <v>0</v>
      </c>
      <c r="M229" s="200">
        <v>43801</v>
      </c>
      <c r="N229" s="200">
        <v>43824</v>
      </c>
      <c r="O229" s="202" t="s">
        <v>773</v>
      </c>
      <c r="P229" s="80">
        <f>L229*0.4*0.3</f>
        <v>0</v>
      </c>
      <c r="Q229" s="121">
        <v>44014</v>
      </c>
      <c r="R229" s="198">
        <v>44074</v>
      </c>
      <c r="S229" s="106">
        <f t="shared" ref="S229:S260" si="146">I229-L229-P229</f>
        <v>40532.879999999997</v>
      </c>
      <c r="T229" s="198">
        <v>44084</v>
      </c>
      <c r="U229" s="198">
        <v>44108</v>
      </c>
      <c r="V229" s="198">
        <v>44190</v>
      </c>
      <c r="W229" s="103">
        <v>1</v>
      </c>
      <c r="X229" s="110" t="s">
        <v>163</v>
      </c>
      <c r="Y229" s="110"/>
      <c r="Z229" s="129">
        <v>0</v>
      </c>
      <c r="AA229" s="106">
        <f t="shared" ref="AA229:AA277" si="147">AB229+AC229</f>
        <v>0</v>
      </c>
      <c r="AB229" s="106">
        <v>0</v>
      </c>
      <c r="AC229" s="106">
        <v>0</v>
      </c>
      <c r="AD229" s="106">
        <f t="shared" ref="AD229:AD277" si="148">AE229+AF229</f>
        <v>0</v>
      </c>
      <c r="AE229" s="106">
        <v>0</v>
      </c>
      <c r="AF229" s="106">
        <v>0</v>
      </c>
      <c r="AG229" s="90">
        <f t="shared" si="144"/>
        <v>0</v>
      </c>
      <c r="AH229" s="99" t="s">
        <v>680</v>
      </c>
    </row>
    <row r="230" spans="1:34" ht="93.75" x14ac:dyDescent="0.25">
      <c r="A230" s="41" t="s">
        <v>449</v>
      </c>
      <c r="B230" s="135" t="s">
        <v>452</v>
      </c>
      <c r="E230" s="57">
        <v>181</v>
      </c>
      <c r="F230" s="13" t="s">
        <v>84</v>
      </c>
      <c r="G230" s="13" t="s">
        <v>355</v>
      </c>
      <c r="H230" s="8">
        <v>1</v>
      </c>
      <c r="I230" s="106">
        <f t="shared" si="145"/>
        <v>36142.65</v>
      </c>
      <c r="J230" s="106">
        <v>0</v>
      </c>
      <c r="K230" s="106">
        <v>36142.65</v>
      </c>
      <c r="L230" s="80">
        <v>2630.5</v>
      </c>
      <c r="M230" s="200">
        <v>43881</v>
      </c>
      <c r="N230" s="202" t="s">
        <v>832</v>
      </c>
      <c r="O230" s="198">
        <v>44032</v>
      </c>
      <c r="P230" s="80">
        <f>L230*0.4*0.3</f>
        <v>315.66000000000003</v>
      </c>
      <c r="Q230" s="198">
        <v>44043</v>
      </c>
      <c r="R230" s="198">
        <v>44102</v>
      </c>
      <c r="S230" s="106">
        <f t="shared" si="146"/>
        <v>33196.49</v>
      </c>
      <c r="T230" s="198">
        <v>44109</v>
      </c>
      <c r="U230" s="198">
        <v>44134</v>
      </c>
      <c r="V230" s="198">
        <v>44915</v>
      </c>
      <c r="W230" s="103">
        <v>1</v>
      </c>
      <c r="X230" s="38" t="s">
        <v>165</v>
      </c>
      <c r="Y230" s="38"/>
      <c r="Z230" s="129">
        <v>0</v>
      </c>
      <c r="AA230" s="106">
        <f t="shared" si="147"/>
        <v>2941.15</v>
      </c>
      <c r="AB230" s="106">
        <v>0</v>
      </c>
      <c r="AC230" s="106">
        <v>2941.15</v>
      </c>
      <c r="AD230" s="106">
        <f t="shared" si="148"/>
        <v>0</v>
      </c>
      <c r="AE230" s="106">
        <v>0</v>
      </c>
      <c r="AF230" s="106">
        <v>0</v>
      </c>
      <c r="AG230" s="90">
        <f t="shared" si="144"/>
        <v>0</v>
      </c>
      <c r="AH230" s="99" t="s">
        <v>681</v>
      </c>
    </row>
    <row r="231" spans="1:34" ht="93.75" x14ac:dyDescent="0.25">
      <c r="A231" s="41" t="s">
        <v>449</v>
      </c>
      <c r="B231" s="135" t="s">
        <v>452</v>
      </c>
      <c r="E231" s="116">
        <v>182</v>
      </c>
      <c r="F231" s="13" t="s">
        <v>85</v>
      </c>
      <c r="G231" s="13" t="s">
        <v>355</v>
      </c>
      <c r="H231" s="8">
        <v>1</v>
      </c>
      <c r="I231" s="106">
        <f t="shared" si="145"/>
        <v>13552.74</v>
      </c>
      <c r="J231" s="106">
        <v>0</v>
      </c>
      <c r="K231" s="106">
        <v>13552.74</v>
      </c>
      <c r="L231" s="80">
        <v>2300</v>
      </c>
      <c r="M231" s="200">
        <v>43881</v>
      </c>
      <c r="N231" s="202" t="s">
        <v>832</v>
      </c>
      <c r="O231" s="121">
        <v>44018</v>
      </c>
      <c r="P231" s="80">
        <v>364</v>
      </c>
      <c r="Q231" s="198">
        <v>44025</v>
      </c>
      <c r="R231" s="198">
        <v>44085</v>
      </c>
      <c r="S231" s="106">
        <f t="shared" si="146"/>
        <v>10888.74</v>
      </c>
      <c r="T231" s="198">
        <v>44091</v>
      </c>
      <c r="U231" s="198">
        <v>44116</v>
      </c>
      <c r="V231" s="198">
        <v>44180</v>
      </c>
      <c r="W231" s="103">
        <v>1</v>
      </c>
      <c r="X231" s="38" t="s">
        <v>164</v>
      </c>
      <c r="Y231" s="38"/>
      <c r="Z231" s="129">
        <v>0</v>
      </c>
      <c r="AA231" s="106">
        <f t="shared" si="147"/>
        <v>2000</v>
      </c>
      <c r="AB231" s="106">
        <v>0</v>
      </c>
      <c r="AC231" s="106">
        <v>2000</v>
      </c>
      <c r="AD231" s="106">
        <f t="shared" si="148"/>
        <v>0</v>
      </c>
      <c r="AE231" s="106">
        <v>0</v>
      </c>
      <c r="AF231" s="106">
        <v>0</v>
      </c>
      <c r="AG231" s="90">
        <f t="shared" si="144"/>
        <v>0</v>
      </c>
      <c r="AH231" s="99" t="s">
        <v>681</v>
      </c>
    </row>
    <row r="232" spans="1:34" ht="93.75" x14ac:dyDescent="0.25">
      <c r="A232" s="41" t="s">
        <v>449</v>
      </c>
      <c r="B232" s="135" t="s">
        <v>452</v>
      </c>
      <c r="E232" s="116">
        <v>183</v>
      </c>
      <c r="F232" s="13" t="s">
        <v>86</v>
      </c>
      <c r="G232" s="13" t="s">
        <v>355</v>
      </c>
      <c r="H232" s="8">
        <v>1</v>
      </c>
      <c r="I232" s="106">
        <f t="shared" si="145"/>
        <v>11694.63</v>
      </c>
      <c r="J232" s="106">
        <v>0</v>
      </c>
      <c r="K232" s="106">
        <v>11694.63</v>
      </c>
      <c r="L232" s="80">
        <v>2100</v>
      </c>
      <c r="M232" s="200">
        <v>43881</v>
      </c>
      <c r="N232" s="202" t="s">
        <v>832</v>
      </c>
      <c r="O232" s="198">
        <v>44018</v>
      </c>
      <c r="P232" s="80">
        <v>364</v>
      </c>
      <c r="Q232" s="198">
        <v>44025</v>
      </c>
      <c r="R232" s="198">
        <v>44085</v>
      </c>
      <c r="S232" s="106">
        <f t="shared" si="146"/>
        <v>9230.6299999999992</v>
      </c>
      <c r="T232" s="198">
        <v>44091</v>
      </c>
      <c r="U232" s="198">
        <v>44116</v>
      </c>
      <c r="V232" s="198">
        <v>44180</v>
      </c>
      <c r="W232" s="103">
        <v>1</v>
      </c>
      <c r="X232" s="38" t="s">
        <v>164</v>
      </c>
      <c r="Y232" s="38"/>
      <c r="Z232" s="129">
        <v>0</v>
      </c>
      <c r="AA232" s="106">
        <f t="shared" si="147"/>
        <v>0</v>
      </c>
      <c r="AB232" s="106">
        <v>0</v>
      </c>
      <c r="AC232" s="106">
        <v>0</v>
      </c>
      <c r="AD232" s="106">
        <f t="shared" si="148"/>
        <v>0</v>
      </c>
      <c r="AE232" s="106">
        <v>0</v>
      </c>
      <c r="AF232" s="106">
        <v>0</v>
      </c>
      <c r="AG232" s="90">
        <f t="shared" si="144"/>
        <v>0</v>
      </c>
      <c r="AH232" s="99" t="s">
        <v>681</v>
      </c>
    </row>
    <row r="233" spans="1:34" ht="93.75" x14ac:dyDescent="0.25">
      <c r="A233" s="41" t="s">
        <v>449</v>
      </c>
      <c r="B233" s="135" t="s">
        <v>452</v>
      </c>
      <c r="E233" s="116">
        <v>184</v>
      </c>
      <c r="F233" s="13" t="s">
        <v>87</v>
      </c>
      <c r="G233" s="13" t="s">
        <v>355</v>
      </c>
      <c r="H233" s="8">
        <v>1</v>
      </c>
      <c r="I233" s="106">
        <f t="shared" si="145"/>
        <v>13624</v>
      </c>
      <c r="J233" s="106">
        <v>0</v>
      </c>
      <c r="K233" s="106">
        <v>13624</v>
      </c>
      <c r="L233" s="80">
        <v>1126.5999999999999</v>
      </c>
      <c r="M233" s="200">
        <v>43881</v>
      </c>
      <c r="N233" s="202" t="s">
        <v>832</v>
      </c>
      <c r="O233" s="198">
        <v>44018</v>
      </c>
      <c r="P233" s="80">
        <f>L233*0.4*0.3</f>
        <v>135.19199999999998</v>
      </c>
      <c r="Q233" s="198">
        <v>44025</v>
      </c>
      <c r="R233" s="198">
        <v>44085</v>
      </c>
      <c r="S233" s="106">
        <f t="shared" si="146"/>
        <v>12362.208000000001</v>
      </c>
      <c r="T233" s="198">
        <v>44091</v>
      </c>
      <c r="U233" s="198">
        <v>44116</v>
      </c>
      <c r="V233" s="198">
        <v>44180</v>
      </c>
      <c r="W233" s="103">
        <v>1</v>
      </c>
      <c r="X233" s="38" t="s">
        <v>164</v>
      </c>
      <c r="Y233" s="38"/>
      <c r="Z233" s="129">
        <v>0</v>
      </c>
      <c r="AA233" s="106">
        <f t="shared" si="147"/>
        <v>0</v>
      </c>
      <c r="AB233" s="106">
        <v>0</v>
      </c>
      <c r="AC233" s="106">
        <v>0</v>
      </c>
      <c r="AD233" s="106">
        <f t="shared" si="148"/>
        <v>0</v>
      </c>
      <c r="AE233" s="106">
        <v>0</v>
      </c>
      <c r="AF233" s="106">
        <v>0</v>
      </c>
      <c r="AG233" s="90">
        <f t="shared" si="144"/>
        <v>0</v>
      </c>
      <c r="AH233" s="99" t="s">
        <v>681</v>
      </c>
    </row>
    <row r="234" spans="1:34" ht="168.75" x14ac:dyDescent="0.25">
      <c r="A234" s="41" t="s">
        <v>449</v>
      </c>
      <c r="B234" s="135" t="s">
        <v>452</v>
      </c>
      <c r="E234" s="116">
        <v>185</v>
      </c>
      <c r="F234" s="13" t="s">
        <v>88</v>
      </c>
      <c r="G234" s="13" t="s">
        <v>355</v>
      </c>
      <c r="H234" s="8">
        <v>1</v>
      </c>
      <c r="I234" s="106">
        <f t="shared" si="145"/>
        <v>19680.439999999999</v>
      </c>
      <c r="J234" s="106">
        <v>0</v>
      </c>
      <c r="K234" s="106">
        <v>19680.439999999999</v>
      </c>
      <c r="L234" s="80">
        <v>1700</v>
      </c>
      <c r="M234" s="200">
        <v>43886</v>
      </c>
      <c r="N234" s="202" t="s">
        <v>832</v>
      </c>
      <c r="O234" s="198">
        <v>44018</v>
      </c>
      <c r="P234" s="80">
        <f>L234*0.4*0.3</f>
        <v>204</v>
      </c>
      <c r="Q234" s="198">
        <v>44025</v>
      </c>
      <c r="R234" s="198">
        <v>44085</v>
      </c>
      <c r="S234" s="106">
        <f t="shared" si="146"/>
        <v>17776.439999999999</v>
      </c>
      <c r="T234" s="198">
        <v>44091</v>
      </c>
      <c r="U234" s="198">
        <v>44116</v>
      </c>
      <c r="V234" s="198">
        <v>44185</v>
      </c>
      <c r="W234" s="103">
        <v>1</v>
      </c>
      <c r="X234" s="38" t="s">
        <v>164</v>
      </c>
      <c r="Y234" s="38"/>
      <c r="Z234" s="129">
        <v>0</v>
      </c>
      <c r="AA234" s="106">
        <f t="shared" si="147"/>
        <v>0</v>
      </c>
      <c r="AB234" s="106">
        <v>0</v>
      </c>
      <c r="AC234" s="106">
        <v>0</v>
      </c>
      <c r="AD234" s="106">
        <f t="shared" si="148"/>
        <v>0</v>
      </c>
      <c r="AE234" s="106">
        <v>0</v>
      </c>
      <c r="AF234" s="106">
        <v>0</v>
      </c>
      <c r="AG234" s="90">
        <f t="shared" si="144"/>
        <v>0</v>
      </c>
      <c r="AH234" s="16" t="s">
        <v>682</v>
      </c>
    </row>
    <row r="235" spans="1:34" ht="168.75" x14ac:dyDescent="0.25">
      <c r="A235" s="41" t="s">
        <v>449</v>
      </c>
      <c r="B235" s="135" t="s">
        <v>452</v>
      </c>
      <c r="E235" s="116">
        <v>186</v>
      </c>
      <c r="F235" s="13" t="s">
        <v>89</v>
      </c>
      <c r="G235" s="13" t="s">
        <v>355</v>
      </c>
      <c r="H235" s="8">
        <v>1</v>
      </c>
      <c r="I235" s="106">
        <f t="shared" si="145"/>
        <v>9342.1</v>
      </c>
      <c r="J235" s="106">
        <v>0</v>
      </c>
      <c r="K235" s="106">
        <v>9342.1</v>
      </c>
      <c r="L235" s="80">
        <v>1200</v>
      </c>
      <c r="M235" s="200">
        <v>43886</v>
      </c>
      <c r="N235" s="202" t="s">
        <v>832</v>
      </c>
      <c r="O235" s="198">
        <v>44018</v>
      </c>
      <c r="P235" s="80">
        <v>200</v>
      </c>
      <c r="Q235" s="198">
        <v>44025</v>
      </c>
      <c r="R235" s="198">
        <v>44085</v>
      </c>
      <c r="S235" s="106">
        <f t="shared" si="146"/>
        <v>7942.1</v>
      </c>
      <c r="T235" s="198">
        <v>44091</v>
      </c>
      <c r="U235" s="198">
        <v>44116</v>
      </c>
      <c r="V235" s="198">
        <v>44185</v>
      </c>
      <c r="W235" s="103">
        <v>1</v>
      </c>
      <c r="X235" s="38" t="s">
        <v>164</v>
      </c>
      <c r="Y235" s="38"/>
      <c r="Z235" s="129">
        <v>0</v>
      </c>
      <c r="AA235" s="106">
        <f t="shared" si="147"/>
        <v>0</v>
      </c>
      <c r="AB235" s="106">
        <v>0</v>
      </c>
      <c r="AC235" s="106">
        <v>0</v>
      </c>
      <c r="AD235" s="106">
        <f t="shared" si="148"/>
        <v>0</v>
      </c>
      <c r="AE235" s="106">
        <v>0</v>
      </c>
      <c r="AF235" s="106">
        <v>0</v>
      </c>
      <c r="AG235" s="90">
        <f t="shared" si="144"/>
        <v>0</v>
      </c>
      <c r="AH235" s="16" t="s">
        <v>683</v>
      </c>
    </row>
    <row r="236" spans="1:34" ht="93.75" x14ac:dyDescent="0.25">
      <c r="A236" s="41" t="s">
        <v>449</v>
      </c>
      <c r="B236" s="135" t="s">
        <v>452</v>
      </c>
      <c r="E236" s="116">
        <v>187</v>
      </c>
      <c r="F236" s="13" t="s">
        <v>90</v>
      </c>
      <c r="G236" s="13" t="s">
        <v>355</v>
      </c>
      <c r="H236" s="8">
        <v>1</v>
      </c>
      <c r="I236" s="106">
        <f t="shared" si="145"/>
        <v>12156.8</v>
      </c>
      <c r="J236" s="106">
        <v>0</v>
      </c>
      <c r="K236" s="106">
        <v>12156.8</v>
      </c>
      <c r="L236" s="80">
        <v>1200</v>
      </c>
      <c r="M236" s="200">
        <v>43886</v>
      </c>
      <c r="N236" s="202" t="s">
        <v>832</v>
      </c>
      <c r="O236" s="198">
        <v>44018</v>
      </c>
      <c r="P236" s="80">
        <v>200</v>
      </c>
      <c r="Q236" s="198">
        <v>44025</v>
      </c>
      <c r="R236" s="198">
        <v>44085</v>
      </c>
      <c r="S236" s="106">
        <f t="shared" si="146"/>
        <v>10756.8</v>
      </c>
      <c r="T236" s="198">
        <v>44091</v>
      </c>
      <c r="U236" s="198">
        <v>44116</v>
      </c>
      <c r="V236" s="198">
        <v>44185</v>
      </c>
      <c r="W236" s="103">
        <v>1</v>
      </c>
      <c r="X236" s="38" t="s">
        <v>164</v>
      </c>
      <c r="Y236" s="38"/>
      <c r="Z236" s="129">
        <v>0</v>
      </c>
      <c r="AA236" s="106">
        <f t="shared" si="147"/>
        <v>0</v>
      </c>
      <c r="AB236" s="106">
        <v>0</v>
      </c>
      <c r="AC236" s="106">
        <v>0</v>
      </c>
      <c r="AD236" s="106">
        <f t="shared" si="148"/>
        <v>0</v>
      </c>
      <c r="AE236" s="106">
        <v>0</v>
      </c>
      <c r="AF236" s="106">
        <v>0</v>
      </c>
      <c r="AG236" s="90">
        <f t="shared" si="144"/>
        <v>0</v>
      </c>
      <c r="AH236" s="99" t="s">
        <v>681</v>
      </c>
    </row>
    <row r="237" spans="1:34" ht="168.75" x14ac:dyDescent="0.25">
      <c r="A237" s="41" t="s">
        <v>449</v>
      </c>
      <c r="B237" s="135" t="s">
        <v>452</v>
      </c>
      <c r="E237" s="116">
        <v>188</v>
      </c>
      <c r="F237" s="13" t="s">
        <v>91</v>
      </c>
      <c r="G237" s="13" t="s">
        <v>355</v>
      </c>
      <c r="H237" s="8">
        <v>1</v>
      </c>
      <c r="I237" s="106">
        <f t="shared" si="145"/>
        <v>48725.31</v>
      </c>
      <c r="J237" s="106">
        <v>0</v>
      </c>
      <c r="K237" s="106">
        <v>48725.31</v>
      </c>
      <c r="L237" s="80">
        <v>6000</v>
      </c>
      <c r="M237" s="200">
        <v>43886</v>
      </c>
      <c r="N237" s="202" t="s">
        <v>832</v>
      </c>
      <c r="O237" s="198">
        <v>44018</v>
      </c>
      <c r="P237" s="80">
        <f>L237*0.4*0.3</f>
        <v>720</v>
      </c>
      <c r="Q237" s="198">
        <v>44025</v>
      </c>
      <c r="R237" s="198">
        <v>44085</v>
      </c>
      <c r="S237" s="106">
        <f t="shared" si="146"/>
        <v>42005.31</v>
      </c>
      <c r="T237" s="198">
        <v>44091</v>
      </c>
      <c r="U237" s="198">
        <v>44116</v>
      </c>
      <c r="V237" s="198">
        <v>44185</v>
      </c>
      <c r="W237" s="103">
        <v>1</v>
      </c>
      <c r="X237" s="38" t="s">
        <v>164</v>
      </c>
      <c r="Y237" s="38"/>
      <c r="Z237" s="129">
        <v>0</v>
      </c>
      <c r="AA237" s="106">
        <f t="shared" si="147"/>
        <v>0</v>
      </c>
      <c r="AB237" s="106">
        <v>0</v>
      </c>
      <c r="AC237" s="106">
        <v>0</v>
      </c>
      <c r="AD237" s="106">
        <f t="shared" si="148"/>
        <v>0</v>
      </c>
      <c r="AE237" s="106">
        <v>0</v>
      </c>
      <c r="AF237" s="106">
        <v>0</v>
      </c>
      <c r="AG237" s="90">
        <f t="shared" si="144"/>
        <v>0</v>
      </c>
      <c r="AH237" s="99" t="s">
        <v>684</v>
      </c>
    </row>
    <row r="238" spans="1:34" ht="168.75" x14ac:dyDescent="0.25">
      <c r="A238" s="41" t="s">
        <v>449</v>
      </c>
      <c r="B238" s="135" t="s">
        <v>452</v>
      </c>
      <c r="E238" s="116">
        <v>189</v>
      </c>
      <c r="F238" s="13" t="s">
        <v>92</v>
      </c>
      <c r="G238" s="13" t="s">
        <v>355</v>
      </c>
      <c r="H238" s="8">
        <v>1</v>
      </c>
      <c r="I238" s="106">
        <f t="shared" si="145"/>
        <v>23705.31</v>
      </c>
      <c r="J238" s="106">
        <v>0</v>
      </c>
      <c r="K238" s="106">
        <v>23705.31</v>
      </c>
      <c r="L238" s="80">
        <v>4200</v>
      </c>
      <c r="M238" s="200">
        <v>43886</v>
      </c>
      <c r="N238" s="202" t="s">
        <v>832</v>
      </c>
      <c r="O238" s="198">
        <v>44018</v>
      </c>
      <c r="P238" s="80">
        <f>L238*0.4*0.3</f>
        <v>504</v>
      </c>
      <c r="Q238" s="198">
        <v>44025</v>
      </c>
      <c r="R238" s="198">
        <v>44085</v>
      </c>
      <c r="S238" s="106">
        <f t="shared" si="146"/>
        <v>19001.310000000001</v>
      </c>
      <c r="T238" s="198">
        <v>44091</v>
      </c>
      <c r="U238" s="198">
        <v>44116</v>
      </c>
      <c r="V238" s="198">
        <v>44185</v>
      </c>
      <c r="W238" s="103">
        <v>1</v>
      </c>
      <c r="X238" s="38" t="s">
        <v>164</v>
      </c>
      <c r="Y238" s="38"/>
      <c r="Z238" s="129">
        <v>0</v>
      </c>
      <c r="AA238" s="106">
        <f t="shared" si="147"/>
        <v>0</v>
      </c>
      <c r="AB238" s="106">
        <v>0</v>
      </c>
      <c r="AC238" s="106">
        <v>0</v>
      </c>
      <c r="AD238" s="106">
        <f t="shared" si="148"/>
        <v>0</v>
      </c>
      <c r="AE238" s="106">
        <v>0</v>
      </c>
      <c r="AF238" s="106">
        <v>0</v>
      </c>
      <c r="AG238" s="90">
        <f t="shared" si="144"/>
        <v>0</v>
      </c>
      <c r="AH238" s="99" t="s">
        <v>685</v>
      </c>
    </row>
    <row r="239" spans="1:34" ht="168.75" x14ac:dyDescent="0.25">
      <c r="A239" s="41" t="s">
        <v>449</v>
      </c>
      <c r="B239" s="135" t="s">
        <v>452</v>
      </c>
      <c r="E239" s="116">
        <v>190</v>
      </c>
      <c r="F239" s="13" t="s">
        <v>93</v>
      </c>
      <c r="G239" s="13" t="s">
        <v>355</v>
      </c>
      <c r="H239" s="8">
        <v>1</v>
      </c>
      <c r="I239" s="106">
        <f t="shared" si="145"/>
        <v>23705.31</v>
      </c>
      <c r="J239" s="106">
        <v>0</v>
      </c>
      <c r="K239" s="106">
        <v>23705.31</v>
      </c>
      <c r="L239" s="80">
        <v>4200</v>
      </c>
      <c r="M239" s="200">
        <v>43886</v>
      </c>
      <c r="N239" s="202" t="s">
        <v>832</v>
      </c>
      <c r="O239" s="198">
        <v>44018</v>
      </c>
      <c r="P239" s="80">
        <f>L239*0.4*0.3</f>
        <v>504</v>
      </c>
      <c r="Q239" s="198">
        <v>44025</v>
      </c>
      <c r="R239" s="198">
        <v>44085</v>
      </c>
      <c r="S239" s="106">
        <f t="shared" si="146"/>
        <v>19001.310000000001</v>
      </c>
      <c r="T239" s="198">
        <v>44091</v>
      </c>
      <c r="U239" s="198">
        <v>44116</v>
      </c>
      <c r="V239" s="198">
        <v>44185</v>
      </c>
      <c r="W239" s="103">
        <v>1</v>
      </c>
      <c r="X239" s="38" t="s">
        <v>164</v>
      </c>
      <c r="Y239" s="38"/>
      <c r="Z239" s="129">
        <v>0</v>
      </c>
      <c r="AA239" s="106">
        <f t="shared" si="147"/>
        <v>0</v>
      </c>
      <c r="AB239" s="106">
        <v>0</v>
      </c>
      <c r="AC239" s="106">
        <v>0</v>
      </c>
      <c r="AD239" s="106">
        <f t="shared" si="148"/>
        <v>0</v>
      </c>
      <c r="AE239" s="106">
        <v>0</v>
      </c>
      <c r="AF239" s="106">
        <v>0</v>
      </c>
      <c r="AG239" s="90">
        <f t="shared" si="144"/>
        <v>0</v>
      </c>
      <c r="AH239" s="99" t="s">
        <v>685</v>
      </c>
    </row>
    <row r="240" spans="1:34" ht="93.75" x14ac:dyDescent="0.25">
      <c r="A240" s="41" t="s">
        <v>449</v>
      </c>
      <c r="B240" s="135" t="s">
        <v>452</v>
      </c>
      <c r="E240" s="116">
        <v>191</v>
      </c>
      <c r="F240" s="13" t="s">
        <v>94</v>
      </c>
      <c r="G240" s="13" t="s">
        <v>355</v>
      </c>
      <c r="H240" s="8">
        <v>1</v>
      </c>
      <c r="I240" s="106">
        <f t="shared" si="145"/>
        <v>20000</v>
      </c>
      <c r="J240" s="106">
        <v>0</v>
      </c>
      <c r="K240" s="106">
        <v>20000</v>
      </c>
      <c r="L240" s="80">
        <v>2400</v>
      </c>
      <c r="M240" s="200">
        <v>43886</v>
      </c>
      <c r="N240" s="202" t="s">
        <v>789</v>
      </c>
      <c r="O240" s="198">
        <v>44018</v>
      </c>
      <c r="P240" s="80">
        <v>297</v>
      </c>
      <c r="Q240" s="198">
        <v>44025</v>
      </c>
      <c r="R240" s="198">
        <v>44085</v>
      </c>
      <c r="S240" s="106">
        <f t="shared" si="146"/>
        <v>17303</v>
      </c>
      <c r="T240" s="198">
        <v>44091</v>
      </c>
      <c r="U240" s="198">
        <v>44116</v>
      </c>
      <c r="V240" s="198">
        <v>44550</v>
      </c>
      <c r="W240" s="103">
        <v>1</v>
      </c>
      <c r="X240" s="38" t="s">
        <v>165</v>
      </c>
      <c r="Y240" s="38"/>
      <c r="Z240" s="129">
        <v>0</v>
      </c>
      <c r="AA240" s="106">
        <f t="shared" si="147"/>
        <v>2500</v>
      </c>
      <c r="AB240" s="106">
        <v>0</v>
      </c>
      <c r="AC240" s="106">
        <v>2500</v>
      </c>
      <c r="AD240" s="106">
        <f t="shared" si="148"/>
        <v>0</v>
      </c>
      <c r="AE240" s="106">
        <v>0</v>
      </c>
      <c r="AF240" s="106">
        <v>0</v>
      </c>
      <c r="AG240" s="90">
        <f t="shared" si="144"/>
        <v>0</v>
      </c>
      <c r="AH240" s="99" t="s">
        <v>507</v>
      </c>
    </row>
    <row r="241" spans="1:34" ht="93.75" x14ac:dyDescent="0.25">
      <c r="A241" s="2" t="s">
        <v>449</v>
      </c>
      <c r="E241" s="116">
        <v>192</v>
      </c>
      <c r="F241" s="13" t="s">
        <v>95</v>
      </c>
      <c r="G241" s="13" t="s">
        <v>355</v>
      </c>
      <c r="H241" s="8">
        <v>1</v>
      </c>
      <c r="I241" s="106">
        <f t="shared" si="145"/>
        <v>64965.52</v>
      </c>
      <c r="J241" s="106">
        <v>0</v>
      </c>
      <c r="K241" s="106">
        <v>64965.52</v>
      </c>
      <c r="L241" s="80">
        <v>0</v>
      </c>
      <c r="M241" s="201" t="s">
        <v>485</v>
      </c>
      <c r="N241" s="201" t="s">
        <v>485</v>
      </c>
      <c r="O241" s="201" t="s">
        <v>485</v>
      </c>
      <c r="P241" s="80">
        <v>0</v>
      </c>
      <c r="Q241" s="200">
        <v>43719</v>
      </c>
      <c r="R241" s="200">
        <v>43759</v>
      </c>
      <c r="S241" s="106">
        <f t="shared" si="146"/>
        <v>64965.52</v>
      </c>
      <c r="T241" s="200">
        <v>43866</v>
      </c>
      <c r="U241" s="200">
        <v>43913</v>
      </c>
      <c r="V241" s="121">
        <v>44165</v>
      </c>
      <c r="W241" s="103">
        <v>1</v>
      </c>
      <c r="X241" s="38" t="s">
        <v>164</v>
      </c>
      <c r="Y241" s="38"/>
      <c r="Z241" s="129">
        <v>0</v>
      </c>
      <c r="AA241" s="106">
        <f t="shared" si="147"/>
        <v>2000</v>
      </c>
      <c r="AB241" s="106">
        <v>0</v>
      </c>
      <c r="AC241" s="106">
        <v>2000</v>
      </c>
      <c r="AD241" s="106">
        <f t="shared" si="148"/>
        <v>2000</v>
      </c>
      <c r="AE241" s="106">
        <v>0</v>
      </c>
      <c r="AF241" s="106">
        <v>2000</v>
      </c>
      <c r="AG241" s="90">
        <f t="shared" si="144"/>
        <v>3.078556132545387</v>
      </c>
      <c r="AH241" s="99" t="s">
        <v>525</v>
      </c>
    </row>
    <row r="242" spans="1:34" s="150" customFormat="1" ht="37.5" x14ac:dyDescent="0.25">
      <c r="A242" s="15" t="s">
        <v>449</v>
      </c>
      <c r="B242" s="15"/>
      <c r="C242" s="15"/>
      <c r="D242" s="15"/>
      <c r="E242" s="116">
        <v>193</v>
      </c>
      <c r="F242" s="38" t="s">
        <v>618</v>
      </c>
      <c r="G242" s="38" t="s">
        <v>356</v>
      </c>
      <c r="H242" s="39">
        <v>1</v>
      </c>
      <c r="I242" s="106">
        <f t="shared" si="145"/>
        <v>108.25</v>
      </c>
      <c r="J242" s="106">
        <v>0</v>
      </c>
      <c r="K242" s="106">
        <v>108.25</v>
      </c>
      <c r="L242" s="80">
        <v>0</v>
      </c>
      <c r="M242" s="200" t="s">
        <v>581</v>
      </c>
      <c r="N242" s="200" t="s">
        <v>581</v>
      </c>
      <c r="O242" s="200" t="s">
        <v>581</v>
      </c>
      <c r="P242" s="80">
        <v>0</v>
      </c>
      <c r="Q242" s="200" t="s">
        <v>581</v>
      </c>
      <c r="R242" s="200" t="s">
        <v>581</v>
      </c>
      <c r="S242" s="106">
        <f t="shared" si="146"/>
        <v>108.25</v>
      </c>
      <c r="T242" s="200" t="s">
        <v>581</v>
      </c>
      <c r="U242" s="200" t="s">
        <v>581</v>
      </c>
      <c r="V242" s="121">
        <v>44012</v>
      </c>
      <c r="W242" s="40">
        <v>1</v>
      </c>
      <c r="X242" s="38" t="s">
        <v>619</v>
      </c>
      <c r="Y242" s="38">
        <v>2</v>
      </c>
      <c r="Z242" s="133"/>
      <c r="AA242" s="106">
        <f t="shared" si="147"/>
        <v>0</v>
      </c>
      <c r="AB242" s="106">
        <v>0</v>
      </c>
      <c r="AC242" s="106">
        <v>0</v>
      </c>
      <c r="AD242" s="106">
        <f t="shared" si="148"/>
        <v>0</v>
      </c>
      <c r="AE242" s="106">
        <v>0</v>
      </c>
      <c r="AF242" s="106">
        <v>0</v>
      </c>
      <c r="AG242" s="90"/>
      <c r="AH242" s="16"/>
    </row>
    <row r="243" spans="1:34" ht="168.75" x14ac:dyDescent="0.25">
      <c r="A243" s="41" t="s">
        <v>449</v>
      </c>
      <c r="B243" s="135" t="s">
        <v>452</v>
      </c>
      <c r="E243" s="116">
        <v>194</v>
      </c>
      <c r="F243" s="13" t="s">
        <v>209</v>
      </c>
      <c r="G243" s="13" t="s">
        <v>355</v>
      </c>
      <c r="H243" s="8">
        <v>1</v>
      </c>
      <c r="I243" s="106">
        <f t="shared" si="145"/>
        <v>56909</v>
      </c>
      <c r="J243" s="106">
        <v>0</v>
      </c>
      <c r="K243" s="106">
        <v>56909</v>
      </c>
      <c r="L243" s="80">
        <v>3508.4060499999996</v>
      </c>
      <c r="M243" s="200">
        <v>43803</v>
      </c>
      <c r="N243" s="200">
        <v>43840</v>
      </c>
      <c r="O243" s="202" t="s">
        <v>790</v>
      </c>
      <c r="P243" s="80">
        <f t="shared" ref="P243:P249" si="149">L243*0.4*0.3</f>
        <v>421.00872599999997</v>
      </c>
      <c r="Q243" s="121">
        <v>43997</v>
      </c>
      <c r="R243" s="198">
        <v>44043</v>
      </c>
      <c r="S243" s="106">
        <f t="shared" si="146"/>
        <v>52979.585224000002</v>
      </c>
      <c r="T243" s="198">
        <v>44048</v>
      </c>
      <c r="U243" s="198">
        <v>44074</v>
      </c>
      <c r="V243" s="198">
        <v>44195</v>
      </c>
      <c r="W243" s="103">
        <v>1</v>
      </c>
      <c r="X243" s="100" t="s">
        <v>129</v>
      </c>
      <c r="Y243" s="100">
        <v>1.5</v>
      </c>
      <c r="Z243" s="129">
        <v>0</v>
      </c>
      <c r="AA243" s="106">
        <f t="shared" si="147"/>
        <v>10000</v>
      </c>
      <c r="AB243" s="106">
        <v>0</v>
      </c>
      <c r="AC243" s="106">
        <v>10000</v>
      </c>
      <c r="AD243" s="106">
        <f t="shared" si="148"/>
        <v>0</v>
      </c>
      <c r="AE243" s="106">
        <v>0</v>
      </c>
      <c r="AF243" s="106">
        <v>0</v>
      </c>
      <c r="AG243" s="90">
        <f t="shared" ref="AG243:AG249" si="150">AF243/I243*100</f>
        <v>0</v>
      </c>
      <c r="AH243" s="99" t="s">
        <v>686</v>
      </c>
    </row>
    <row r="244" spans="1:34" ht="131.25" x14ac:dyDescent="0.25">
      <c r="A244" s="41" t="s">
        <v>449</v>
      </c>
      <c r="B244" s="135" t="s">
        <v>452</v>
      </c>
      <c r="E244" s="116">
        <v>195</v>
      </c>
      <c r="F244" s="13" t="s">
        <v>210</v>
      </c>
      <c r="G244" s="13" t="s">
        <v>355</v>
      </c>
      <c r="H244" s="8">
        <v>1</v>
      </c>
      <c r="I244" s="106">
        <f t="shared" si="145"/>
        <v>113661.71999999999</v>
      </c>
      <c r="J244" s="106">
        <v>0</v>
      </c>
      <c r="K244" s="106">
        <v>113661.71999999999</v>
      </c>
      <c r="L244" s="80">
        <v>4955.6660999999995</v>
      </c>
      <c r="M244" s="200">
        <v>43801</v>
      </c>
      <c r="N244" s="200">
        <v>43824</v>
      </c>
      <c r="O244" s="202" t="s">
        <v>790</v>
      </c>
      <c r="P244" s="80">
        <f t="shared" si="149"/>
        <v>594.67993199999989</v>
      </c>
      <c r="Q244" s="121">
        <v>43997</v>
      </c>
      <c r="R244" s="198">
        <v>44043</v>
      </c>
      <c r="S244" s="106">
        <f t="shared" si="146"/>
        <v>108111.37396799999</v>
      </c>
      <c r="T244" s="198">
        <v>44048</v>
      </c>
      <c r="U244" s="198">
        <v>44074</v>
      </c>
      <c r="V244" s="198">
        <v>44195</v>
      </c>
      <c r="W244" s="103">
        <v>1</v>
      </c>
      <c r="X244" s="100" t="s">
        <v>130</v>
      </c>
      <c r="Y244" s="100">
        <v>28</v>
      </c>
      <c r="Z244" s="129">
        <v>0</v>
      </c>
      <c r="AA244" s="106">
        <f t="shared" si="147"/>
        <v>0</v>
      </c>
      <c r="AB244" s="106">
        <v>0</v>
      </c>
      <c r="AC244" s="106">
        <v>0</v>
      </c>
      <c r="AD244" s="106">
        <f t="shared" si="148"/>
        <v>0</v>
      </c>
      <c r="AE244" s="106">
        <v>0</v>
      </c>
      <c r="AF244" s="106">
        <v>0</v>
      </c>
      <c r="AG244" s="90">
        <f t="shared" si="150"/>
        <v>0</v>
      </c>
      <c r="AH244" s="99" t="s">
        <v>687</v>
      </c>
    </row>
    <row r="245" spans="1:34" ht="131.25" x14ac:dyDescent="0.25">
      <c r="A245" s="41" t="s">
        <v>449</v>
      </c>
      <c r="B245" s="135" t="s">
        <v>452</v>
      </c>
      <c r="E245" s="116">
        <v>196</v>
      </c>
      <c r="F245" s="13" t="s">
        <v>211</v>
      </c>
      <c r="G245" s="13" t="s">
        <v>355</v>
      </c>
      <c r="H245" s="8">
        <v>1</v>
      </c>
      <c r="I245" s="106">
        <f t="shared" si="145"/>
        <v>85011.43</v>
      </c>
      <c r="J245" s="106">
        <v>0</v>
      </c>
      <c r="K245" s="106">
        <v>85011.43</v>
      </c>
      <c r="L245" s="80">
        <v>4791.0990999999995</v>
      </c>
      <c r="M245" s="200">
        <v>43801</v>
      </c>
      <c r="N245" s="200">
        <v>43822</v>
      </c>
      <c r="O245" s="202" t="s">
        <v>790</v>
      </c>
      <c r="P245" s="80">
        <f t="shared" si="149"/>
        <v>574.93189199999995</v>
      </c>
      <c r="Q245" s="121">
        <v>43997</v>
      </c>
      <c r="R245" s="198">
        <v>44043</v>
      </c>
      <c r="S245" s="106">
        <f t="shared" si="146"/>
        <v>79645.399008000008</v>
      </c>
      <c r="T245" s="198">
        <v>44048</v>
      </c>
      <c r="U245" s="198">
        <v>44074</v>
      </c>
      <c r="V245" s="198">
        <v>44195</v>
      </c>
      <c r="W245" s="103">
        <v>1</v>
      </c>
      <c r="X245" s="100" t="s">
        <v>131</v>
      </c>
      <c r="Y245" s="100">
        <v>15</v>
      </c>
      <c r="Z245" s="129">
        <v>0</v>
      </c>
      <c r="AA245" s="106">
        <f t="shared" si="147"/>
        <v>0</v>
      </c>
      <c r="AB245" s="106">
        <v>0</v>
      </c>
      <c r="AC245" s="106">
        <v>0</v>
      </c>
      <c r="AD245" s="106">
        <f t="shared" si="148"/>
        <v>0</v>
      </c>
      <c r="AE245" s="106">
        <v>0</v>
      </c>
      <c r="AF245" s="106">
        <v>0</v>
      </c>
      <c r="AG245" s="90">
        <f t="shared" si="150"/>
        <v>0</v>
      </c>
      <c r="AH245" s="99" t="s">
        <v>687</v>
      </c>
    </row>
    <row r="246" spans="1:34" ht="112.5" x14ac:dyDescent="0.25">
      <c r="A246" s="41" t="s">
        <v>449</v>
      </c>
      <c r="B246" s="135" t="s">
        <v>452</v>
      </c>
      <c r="E246" s="116">
        <v>197</v>
      </c>
      <c r="F246" s="13" t="s">
        <v>212</v>
      </c>
      <c r="G246" s="38" t="s">
        <v>355</v>
      </c>
      <c r="H246" s="39">
        <v>1</v>
      </c>
      <c r="I246" s="106">
        <f t="shared" si="145"/>
        <v>50593.840000000004</v>
      </c>
      <c r="J246" s="106">
        <v>0</v>
      </c>
      <c r="K246" s="106">
        <v>50593.840000000004</v>
      </c>
      <c r="L246" s="80">
        <v>2531.527</v>
      </c>
      <c r="M246" s="200">
        <v>43871</v>
      </c>
      <c r="N246" s="200">
        <v>43894</v>
      </c>
      <c r="O246" s="199">
        <v>43969</v>
      </c>
      <c r="P246" s="80">
        <f t="shared" si="149"/>
        <v>303.78323999999998</v>
      </c>
      <c r="Q246" s="198">
        <v>44004</v>
      </c>
      <c r="R246" s="198">
        <v>44064</v>
      </c>
      <c r="S246" s="106">
        <f t="shared" si="146"/>
        <v>47758.529760000005</v>
      </c>
      <c r="T246" s="198">
        <v>44071</v>
      </c>
      <c r="U246" s="198">
        <v>44099</v>
      </c>
      <c r="V246" s="198">
        <v>44185</v>
      </c>
      <c r="W246" s="103">
        <v>1</v>
      </c>
      <c r="X246" s="100" t="s">
        <v>132</v>
      </c>
      <c r="Y246" s="100">
        <v>5.5</v>
      </c>
      <c r="Z246" s="129">
        <v>0</v>
      </c>
      <c r="AA246" s="106">
        <f t="shared" si="147"/>
        <v>0</v>
      </c>
      <c r="AB246" s="106">
        <v>0</v>
      </c>
      <c r="AC246" s="106">
        <v>0</v>
      </c>
      <c r="AD246" s="106">
        <f t="shared" si="148"/>
        <v>0</v>
      </c>
      <c r="AE246" s="106">
        <v>0</v>
      </c>
      <c r="AF246" s="106">
        <v>0</v>
      </c>
      <c r="AG246" s="90">
        <f t="shared" si="150"/>
        <v>0</v>
      </c>
      <c r="AH246" s="99"/>
    </row>
    <row r="247" spans="1:34" ht="131.25" x14ac:dyDescent="0.25">
      <c r="A247" s="41" t="s">
        <v>449</v>
      </c>
      <c r="B247" s="135" t="s">
        <v>452</v>
      </c>
      <c r="E247" s="116">
        <v>198</v>
      </c>
      <c r="F247" s="13" t="s">
        <v>214</v>
      </c>
      <c r="G247" s="38" t="s">
        <v>355</v>
      </c>
      <c r="H247" s="39">
        <v>1</v>
      </c>
      <c r="I247" s="106">
        <f t="shared" si="145"/>
        <v>51972.188000000002</v>
      </c>
      <c r="J247" s="106">
        <v>0</v>
      </c>
      <c r="K247" s="106">
        <v>51972.188000000002</v>
      </c>
      <c r="L247" s="80">
        <v>873.74955</v>
      </c>
      <c r="M247" s="200">
        <v>43802</v>
      </c>
      <c r="N247" s="200">
        <v>43828</v>
      </c>
      <c r="O247" s="202" t="s">
        <v>768</v>
      </c>
      <c r="P247" s="80">
        <f t="shared" si="149"/>
        <v>104.849946</v>
      </c>
      <c r="Q247" s="121">
        <v>43987</v>
      </c>
      <c r="R247" s="198">
        <v>44047</v>
      </c>
      <c r="S247" s="106">
        <f t="shared" si="146"/>
        <v>50993.588503999999</v>
      </c>
      <c r="T247" s="198">
        <v>44054</v>
      </c>
      <c r="U247" s="198">
        <v>44082</v>
      </c>
      <c r="V247" s="198">
        <v>44180</v>
      </c>
      <c r="W247" s="103">
        <v>1</v>
      </c>
      <c r="X247" s="100" t="s">
        <v>133</v>
      </c>
      <c r="Y247" s="100">
        <v>10</v>
      </c>
      <c r="Z247" s="129">
        <v>0</v>
      </c>
      <c r="AA247" s="106">
        <f t="shared" si="147"/>
        <v>870.52800000000002</v>
      </c>
      <c r="AB247" s="106">
        <v>0</v>
      </c>
      <c r="AC247" s="106">
        <v>870.52800000000002</v>
      </c>
      <c r="AD247" s="106">
        <f t="shared" si="148"/>
        <v>0</v>
      </c>
      <c r="AE247" s="106">
        <v>0</v>
      </c>
      <c r="AF247" s="106">
        <v>0</v>
      </c>
      <c r="AG247" s="90">
        <f t="shared" si="150"/>
        <v>0</v>
      </c>
      <c r="AH247" s="99" t="s">
        <v>688</v>
      </c>
    </row>
    <row r="248" spans="1:34" ht="187.5" x14ac:dyDescent="0.25">
      <c r="A248" s="41" t="s">
        <v>449</v>
      </c>
      <c r="B248" s="135" t="s">
        <v>452</v>
      </c>
      <c r="E248" s="116">
        <v>199</v>
      </c>
      <c r="F248" s="13" t="s">
        <v>219</v>
      </c>
      <c r="G248" s="38" t="s">
        <v>355</v>
      </c>
      <c r="H248" s="39">
        <v>1</v>
      </c>
      <c r="I248" s="106">
        <f t="shared" si="145"/>
        <v>42461.05</v>
      </c>
      <c r="J248" s="106">
        <v>0</v>
      </c>
      <c r="K248" s="106">
        <v>42461.05</v>
      </c>
      <c r="L248" s="80">
        <v>8162.4825000000001</v>
      </c>
      <c r="M248" s="200">
        <v>43801</v>
      </c>
      <c r="N248" s="200">
        <v>43828</v>
      </c>
      <c r="O248" s="202" t="s">
        <v>791</v>
      </c>
      <c r="P248" s="80">
        <f t="shared" si="149"/>
        <v>979.49790000000007</v>
      </c>
      <c r="Q248" s="121">
        <v>44043</v>
      </c>
      <c r="R248" s="198">
        <v>44102</v>
      </c>
      <c r="S248" s="106">
        <f t="shared" si="146"/>
        <v>33319.069600000003</v>
      </c>
      <c r="T248" s="198">
        <v>44109</v>
      </c>
      <c r="U248" s="198">
        <v>44134</v>
      </c>
      <c r="V248" s="198">
        <v>44910</v>
      </c>
      <c r="W248" s="103">
        <v>0</v>
      </c>
      <c r="X248" s="100">
        <v>0</v>
      </c>
      <c r="Y248" s="100"/>
      <c r="Z248" s="129">
        <v>0</v>
      </c>
      <c r="AA248" s="106">
        <f t="shared" si="147"/>
        <v>0</v>
      </c>
      <c r="AB248" s="106">
        <v>0</v>
      </c>
      <c r="AC248" s="106">
        <v>0</v>
      </c>
      <c r="AD248" s="106">
        <f t="shared" si="148"/>
        <v>0</v>
      </c>
      <c r="AE248" s="106">
        <v>0</v>
      </c>
      <c r="AF248" s="106">
        <v>0</v>
      </c>
      <c r="AG248" s="90">
        <f t="shared" si="150"/>
        <v>0</v>
      </c>
      <c r="AH248" s="99" t="s">
        <v>689</v>
      </c>
    </row>
    <row r="249" spans="1:34" ht="93.75" x14ac:dyDescent="0.25">
      <c r="A249" s="41" t="s">
        <v>449</v>
      </c>
      <c r="B249" s="135" t="s">
        <v>452</v>
      </c>
      <c r="E249" s="116">
        <v>200</v>
      </c>
      <c r="F249" s="13" t="s">
        <v>220</v>
      </c>
      <c r="G249" s="38" t="s">
        <v>355</v>
      </c>
      <c r="H249" s="39">
        <v>1</v>
      </c>
      <c r="I249" s="106">
        <f t="shared" si="145"/>
        <v>91471.057000000001</v>
      </c>
      <c r="J249" s="106">
        <v>0</v>
      </c>
      <c r="K249" s="106">
        <v>91471.057000000001</v>
      </c>
      <c r="L249" s="80">
        <v>9059.34</v>
      </c>
      <c r="M249" s="200">
        <v>43801</v>
      </c>
      <c r="N249" s="200">
        <v>43824</v>
      </c>
      <c r="O249" s="202" t="s">
        <v>780</v>
      </c>
      <c r="P249" s="80">
        <f t="shared" si="149"/>
        <v>1087.1208000000001</v>
      </c>
      <c r="Q249" s="198">
        <v>44004</v>
      </c>
      <c r="R249" s="198">
        <v>44064</v>
      </c>
      <c r="S249" s="106">
        <f t="shared" si="146"/>
        <v>81324.5962</v>
      </c>
      <c r="T249" s="198">
        <v>44071</v>
      </c>
      <c r="U249" s="198">
        <v>44084</v>
      </c>
      <c r="V249" s="198">
        <v>44464</v>
      </c>
      <c r="W249" s="103">
        <v>0</v>
      </c>
      <c r="X249" s="100">
        <v>0</v>
      </c>
      <c r="Y249" s="100"/>
      <c r="Z249" s="129">
        <v>0</v>
      </c>
      <c r="AA249" s="106">
        <f t="shared" si="147"/>
        <v>0</v>
      </c>
      <c r="AB249" s="106">
        <v>0</v>
      </c>
      <c r="AC249" s="106">
        <v>0</v>
      </c>
      <c r="AD249" s="106">
        <f t="shared" si="148"/>
        <v>0</v>
      </c>
      <c r="AE249" s="106">
        <v>0</v>
      </c>
      <c r="AF249" s="106">
        <v>0</v>
      </c>
      <c r="AG249" s="90">
        <f t="shared" si="150"/>
        <v>0</v>
      </c>
      <c r="AH249" s="99" t="s">
        <v>690</v>
      </c>
    </row>
    <row r="250" spans="1:34" s="150" customFormat="1" ht="37.5" x14ac:dyDescent="0.25">
      <c r="A250" s="15" t="s">
        <v>449</v>
      </c>
      <c r="B250" s="15"/>
      <c r="C250" s="15"/>
      <c r="D250" s="15"/>
      <c r="E250" s="38">
        <v>201</v>
      </c>
      <c r="F250" s="100" t="s">
        <v>560</v>
      </c>
      <c r="G250" s="38" t="s">
        <v>355</v>
      </c>
      <c r="H250" s="39">
        <v>1</v>
      </c>
      <c r="I250" s="106">
        <f t="shared" si="145"/>
        <v>287754.40999999997</v>
      </c>
      <c r="J250" s="106">
        <v>0</v>
      </c>
      <c r="K250" s="106">
        <v>287754.40999999997</v>
      </c>
      <c r="L250" s="80">
        <v>0</v>
      </c>
      <c r="M250" s="200" t="s">
        <v>587</v>
      </c>
      <c r="N250" s="200" t="s">
        <v>581</v>
      </c>
      <c r="O250" s="200" t="s">
        <v>581</v>
      </c>
      <c r="P250" s="80">
        <v>0</v>
      </c>
      <c r="Q250" s="200" t="s">
        <v>587</v>
      </c>
      <c r="R250" s="200" t="s">
        <v>581</v>
      </c>
      <c r="S250" s="106">
        <f t="shared" si="146"/>
        <v>287754.40999999997</v>
      </c>
      <c r="T250" s="199">
        <v>43966</v>
      </c>
      <c r="U250" s="198">
        <v>43992</v>
      </c>
      <c r="V250" s="198">
        <v>44180</v>
      </c>
      <c r="W250" s="40">
        <v>1</v>
      </c>
      <c r="X250" s="100" t="s">
        <v>749</v>
      </c>
      <c r="Y250" s="100">
        <v>46.9</v>
      </c>
      <c r="Z250" s="133"/>
      <c r="AA250" s="106">
        <f t="shared" si="147"/>
        <v>0</v>
      </c>
      <c r="AB250" s="106">
        <v>0</v>
      </c>
      <c r="AC250" s="106">
        <v>0</v>
      </c>
      <c r="AD250" s="106">
        <f t="shared" si="148"/>
        <v>0</v>
      </c>
      <c r="AE250" s="106">
        <v>0</v>
      </c>
      <c r="AF250" s="106">
        <v>0</v>
      </c>
      <c r="AG250" s="90"/>
      <c r="AH250" s="16"/>
    </row>
    <row r="251" spans="1:34" ht="409.5" x14ac:dyDescent="0.25">
      <c r="A251" s="41" t="s">
        <v>449</v>
      </c>
      <c r="B251" s="135" t="s">
        <v>452</v>
      </c>
      <c r="E251" s="116">
        <v>202</v>
      </c>
      <c r="F251" s="13" t="s">
        <v>97</v>
      </c>
      <c r="G251" s="38" t="s">
        <v>355</v>
      </c>
      <c r="H251" s="39">
        <v>1</v>
      </c>
      <c r="I251" s="106">
        <f t="shared" si="145"/>
        <v>14256</v>
      </c>
      <c r="J251" s="106">
        <v>0</v>
      </c>
      <c r="K251" s="106">
        <v>14256</v>
      </c>
      <c r="L251" s="80">
        <f>I251*0.04</f>
        <v>570.24</v>
      </c>
      <c r="M251" s="200">
        <v>43886</v>
      </c>
      <c r="N251" s="202" t="s">
        <v>792</v>
      </c>
      <c r="O251" s="121">
        <v>43990</v>
      </c>
      <c r="P251" s="80">
        <f t="shared" ref="P251:P257" si="151">L251*0.4*0.3</f>
        <v>68.428799999999995</v>
      </c>
      <c r="Q251" s="198">
        <v>43997</v>
      </c>
      <c r="R251" s="198">
        <v>44043</v>
      </c>
      <c r="S251" s="106">
        <f t="shared" si="146"/>
        <v>13617.331200000001</v>
      </c>
      <c r="T251" s="198">
        <v>44048</v>
      </c>
      <c r="U251" s="198">
        <v>44074</v>
      </c>
      <c r="V251" s="198">
        <v>44195</v>
      </c>
      <c r="W251" s="103">
        <v>0</v>
      </c>
      <c r="X251" s="100"/>
      <c r="Y251" s="100"/>
      <c r="Z251" s="129">
        <v>0</v>
      </c>
      <c r="AA251" s="106">
        <f t="shared" si="147"/>
        <v>0</v>
      </c>
      <c r="AB251" s="106">
        <v>0</v>
      </c>
      <c r="AC251" s="106">
        <v>0</v>
      </c>
      <c r="AD251" s="106">
        <f t="shared" si="148"/>
        <v>0</v>
      </c>
      <c r="AE251" s="106">
        <v>0</v>
      </c>
      <c r="AF251" s="106">
        <v>0</v>
      </c>
      <c r="AG251" s="90">
        <f t="shared" ref="AG251:AG259" si="152">AF251/I251*100</f>
        <v>0</v>
      </c>
      <c r="AH251" s="99" t="s">
        <v>691</v>
      </c>
    </row>
    <row r="252" spans="1:34" ht="168.75" x14ac:dyDescent="0.25">
      <c r="A252" s="41" t="s">
        <v>449</v>
      </c>
      <c r="B252" s="135" t="s">
        <v>452</v>
      </c>
      <c r="E252" s="116">
        <v>203</v>
      </c>
      <c r="F252" s="13" t="s">
        <v>221</v>
      </c>
      <c r="G252" s="38" t="s">
        <v>355</v>
      </c>
      <c r="H252" s="39">
        <v>1</v>
      </c>
      <c r="I252" s="106">
        <f t="shared" si="145"/>
        <v>95900</v>
      </c>
      <c r="J252" s="106">
        <v>0</v>
      </c>
      <c r="K252" s="106">
        <v>95900</v>
      </c>
      <c r="L252" s="80">
        <v>3542.1578500000001</v>
      </c>
      <c r="M252" s="200">
        <v>43803</v>
      </c>
      <c r="N252" s="200">
        <v>43824</v>
      </c>
      <c r="O252" s="202" t="s">
        <v>793</v>
      </c>
      <c r="P252" s="80">
        <f t="shared" si="151"/>
        <v>425.05894200000006</v>
      </c>
      <c r="Q252" s="121">
        <v>43973</v>
      </c>
      <c r="R252" s="198">
        <v>44033</v>
      </c>
      <c r="S252" s="106">
        <f t="shared" si="146"/>
        <v>91932.783207999993</v>
      </c>
      <c r="T252" s="198">
        <v>44039</v>
      </c>
      <c r="U252" s="198">
        <v>44064</v>
      </c>
      <c r="V252" s="198">
        <v>44185</v>
      </c>
      <c r="W252" s="103">
        <v>1</v>
      </c>
      <c r="X252" s="100" t="s">
        <v>134</v>
      </c>
      <c r="Y252" s="100">
        <v>14</v>
      </c>
      <c r="Z252" s="129">
        <v>0</v>
      </c>
      <c r="AA252" s="106">
        <f t="shared" si="147"/>
        <v>3542.1579999999999</v>
      </c>
      <c r="AB252" s="106">
        <v>0</v>
      </c>
      <c r="AC252" s="106">
        <v>3542.1579999999999</v>
      </c>
      <c r="AD252" s="106">
        <f t="shared" si="148"/>
        <v>0</v>
      </c>
      <c r="AE252" s="106">
        <v>0</v>
      </c>
      <c r="AF252" s="106">
        <v>0</v>
      </c>
      <c r="AG252" s="90">
        <f t="shared" si="152"/>
        <v>0</v>
      </c>
      <c r="AH252" s="99" t="s">
        <v>692</v>
      </c>
    </row>
    <row r="253" spans="1:34" ht="225" x14ac:dyDescent="0.25">
      <c r="A253" s="41" t="s">
        <v>449</v>
      </c>
      <c r="B253" s="135" t="s">
        <v>452</v>
      </c>
      <c r="E253" s="116">
        <v>204</v>
      </c>
      <c r="F253" s="13" t="s">
        <v>222</v>
      </c>
      <c r="G253" s="38" t="s">
        <v>355</v>
      </c>
      <c r="H253" s="39">
        <v>1</v>
      </c>
      <c r="I253" s="106">
        <f t="shared" si="145"/>
        <v>32439.439999999999</v>
      </c>
      <c r="J253" s="106">
        <v>0</v>
      </c>
      <c r="K253" s="106">
        <v>32439.439999999999</v>
      </c>
      <c r="L253" s="80">
        <v>3455.9843999999998</v>
      </c>
      <c r="M253" s="200">
        <v>43802</v>
      </c>
      <c r="N253" s="202" t="s">
        <v>794</v>
      </c>
      <c r="O253" s="121">
        <v>44036</v>
      </c>
      <c r="P253" s="80">
        <f t="shared" si="151"/>
        <v>414.71812799999998</v>
      </c>
      <c r="Q253" s="198">
        <v>44043</v>
      </c>
      <c r="R253" s="198">
        <v>44102</v>
      </c>
      <c r="S253" s="106">
        <f t="shared" si="146"/>
        <v>28568.737471999997</v>
      </c>
      <c r="T253" s="198">
        <v>44109</v>
      </c>
      <c r="U253" s="198">
        <v>44134</v>
      </c>
      <c r="V253" s="198">
        <v>44915</v>
      </c>
      <c r="W253" s="103">
        <v>0</v>
      </c>
      <c r="X253" s="100">
        <v>0</v>
      </c>
      <c r="Y253" s="100"/>
      <c r="Z253" s="129">
        <v>0</v>
      </c>
      <c r="AA253" s="106">
        <f t="shared" si="147"/>
        <v>0</v>
      </c>
      <c r="AB253" s="106">
        <v>0</v>
      </c>
      <c r="AC253" s="106">
        <v>0</v>
      </c>
      <c r="AD253" s="106">
        <f t="shared" si="148"/>
        <v>0</v>
      </c>
      <c r="AE253" s="106">
        <v>0</v>
      </c>
      <c r="AF253" s="106">
        <v>0</v>
      </c>
      <c r="AG253" s="90">
        <f t="shared" si="152"/>
        <v>0</v>
      </c>
      <c r="AH253" s="99" t="s">
        <v>693</v>
      </c>
    </row>
    <row r="254" spans="1:34" ht="131.25" x14ac:dyDescent="0.25">
      <c r="A254" s="41" t="s">
        <v>449</v>
      </c>
      <c r="B254" s="135" t="s">
        <v>452</v>
      </c>
      <c r="E254" s="116">
        <v>205</v>
      </c>
      <c r="F254" s="13" t="s">
        <v>223</v>
      </c>
      <c r="G254" s="38" t="s">
        <v>355</v>
      </c>
      <c r="H254" s="39">
        <v>1</v>
      </c>
      <c r="I254" s="106">
        <f t="shared" si="145"/>
        <v>39548</v>
      </c>
      <c r="J254" s="106">
        <v>0</v>
      </c>
      <c r="K254" s="106">
        <v>39548</v>
      </c>
      <c r="L254" s="80">
        <v>1419.6</v>
      </c>
      <c r="M254" s="200">
        <v>43804</v>
      </c>
      <c r="N254" s="200">
        <v>43854</v>
      </c>
      <c r="O254" s="199">
        <v>43976</v>
      </c>
      <c r="P254" s="80">
        <f t="shared" si="151"/>
        <v>170.352</v>
      </c>
      <c r="Q254" s="121">
        <v>43983</v>
      </c>
      <c r="R254" s="198">
        <v>44043</v>
      </c>
      <c r="S254" s="106">
        <f t="shared" si="146"/>
        <v>37958.048000000003</v>
      </c>
      <c r="T254" s="198">
        <v>44049</v>
      </c>
      <c r="U254" s="198">
        <v>44074</v>
      </c>
      <c r="V254" s="198">
        <v>44185</v>
      </c>
      <c r="W254" s="103">
        <v>1</v>
      </c>
      <c r="X254" s="100" t="s">
        <v>135</v>
      </c>
      <c r="Y254" s="100">
        <v>6.5</v>
      </c>
      <c r="Z254" s="129">
        <v>0</v>
      </c>
      <c r="AA254" s="106">
        <f t="shared" si="147"/>
        <v>1419.6</v>
      </c>
      <c r="AB254" s="106">
        <v>0</v>
      </c>
      <c r="AC254" s="106">
        <v>1419.6</v>
      </c>
      <c r="AD254" s="106">
        <f t="shared" si="148"/>
        <v>428.61</v>
      </c>
      <c r="AE254" s="106">
        <v>0</v>
      </c>
      <c r="AF254" s="106">
        <v>428.61</v>
      </c>
      <c r="AG254" s="90">
        <f t="shared" si="152"/>
        <v>1.0837716192980682</v>
      </c>
      <c r="AH254" s="99" t="s">
        <v>692</v>
      </c>
    </row>
    <row r="255" spans="1:34" ht="112.5" x14ac:dyDescent="0.25">
      <c r="A255" s="41" t="s">
        <v>449</v>
      </c>
      <c r="B255" s="135" t="s">
        <v>452</v>
      </c>
      <c r="E255" s="116">
        <v>206</v>
      </c>
      <c r="F255" s="13" t="s">
        <v>99</v>
      </c>
      <c r="G255" s="13" t="s">
        <v>355</v>
      </c>
      <c r="H255" s="8">
        <v>1</v>
      </c>
      <c r="I255" s="106">
        <f t="shared" si="145"/>
        <v>34986.22</v>
      </c>
      <c r="J255" s="106">
        <v>0</v>
      </c>
      <c r="K255" s="106">
        <v>34986.22</v>
      </c>
      <c r="L255" s="80">
        <v>0</v>
      </c>
      <c r="M255" s="200">
        <v>43795</v>
      </c>
      <c r="N255" s="200">
        <v>43820</v>
      </c>
      <c r="O255" s="199">
        <v>44012</v>
      </c>
      <c r="P255" s="80">
        <f t="shared" si="151"/>
        <v>0</v>
      </c>
      <c r="Q255" s="121">
        <v>44018</v>
      </c>
      <c r="R255" s="198">
        <v>44078</v>
      </c>
      <c r="S255" s="106">
        <f t="shared" si="146"/>
        <v>34986.22</v>
      </c>
      <c r="T255" s="198">
        <v>44084</v>
      </c>
      <c r="U255" s="198">
        <v>44109</v>
      </c>
      <c r="V255" s="198">
        <v>44185</v>
      </c>
      <c r="W255" s="103">
        <v>1</v>
      </c>
      <c r="X255" s="38" t="s">
        <v>164</v>
      </c>
      <c r="Y255" s="38"/>
      <c r="Z255" s="129">
        <v>0</v>
      </c>
      <c r="AA255" s="106">
        <f t="shared" si="147"/>
        <v>0</v>
      </c>
      <c r="AB255" s="106">
        <v>0</v>
      </c>
      <c r="AC255" s="106">
        <v>0</v>
      </c>
      <c r="AD255" s="106">
        <f t="shared" si="148"/>
        <v>0</v>
      </c>
      <c r="AE255" s="106">
        <v>0</v>
      </c>
      <c r="AF255" s="106">
        <v>0</v>
      </c>
      <c r="AG255" s="90">
        <f t="shared" si="152"/>
        <v>0</v>
      </c>
      <c r="AH255" s="99" t="s">
        <v>694</v>
      </c>
    </row>
    <row r="256" spans="1:34" ht="93.75" x14ac:dyDescent="0.25">
      <c r="A256" s="41" t="s">
        <v>449</v>
      </c>
      <c r="B256" s="135" t="s">
        <v>452</v>
      </c>
      <c r="E256" s="116">
        <v>207</v>
      </c>
      <c r="F256" s="13" t="s">
        <v>100</v>
      </c>
      <c r="G256" s="13" t="s">
        <v>355</v>
      </c>
      <c r="H256" s="8">
        <v>1</v>
      </c>
      <c r="I256" s="106">
        <f t="shared" si="145"/>
        <v>85745.22</v>
      </c>
      <c r="J256" s="106">
        <v>0</v>
      </c>
      <c r="K256" s="106">
        <v>85745.22</v>
      </c>
      <c r="L256" s="80">
        <v>1642.98</v>
      </c>
      <c r="M256" s="200">
        <v>43802</v>
      </c>
      <c r="N256" s="200">
        <v>43824</v>
      </c>
      <c r="O256" s="202" t="s">
        <v>780</v>
      </c>
      <c r="P256" s="80">
        <f t="shared" si="151"/>
        <v>197.1576</v>
      </c>
      <c r="Q256" s="121">
        <v>44004</v>
      </c>
      <c r="R256" s="198">
        <v>44064</v>
      </c>
      <c r="S256" s="106">
        <f t="shared" si="146"/>
        <v>83905.082399999999</v>
      </c>
      <c r="T256" s="198">
        <v>44071</v>
      </c>
      <c r="U256" s="198">
        <v>44099</v>
      </c>
      <c r="V256" s="198">
        <v>44185</v>
      </c>
      <c r="W256" s="103">
        <v>1</v>
      </c>
      <c r="X256" s="38" t="s">
        <v>164</v>
      </c>
      <c r="Y256" s="38"/>
      <c r="Z256" s="129">
        <v>0</v>
      </c>
      <c r="AA256" s="106">
        <f t="shared" si="147"/>
        <v>0</v>
      </c>
      <c r="AB256" s="106">
        <v>0</v>
      </c>
      <c r="AC256" s="106">
        <v>0</v>
      </c>
      <c r="AD256" s="106">
        <f t="shared" si="148"/>
        <v>0</v>
      </c>
      <c r="AE256" s="106">
        <v>0</v>
      </c>
      <c r="AF256" s="106">
        <v>0</v>
      </c>
      <c r="AG256" s="90">
        <f t="shared" si="152"/>
        <v>0</v>
      </c>
      <c r="AH256" s="99" t="s">
        <v>695</v>
      </c>
    </row>
    <row r="257" spans="1:34" ht="131.25" x14ac:dyDescent="0.25">
      <c r="A257" s="41" t="s">
        <v>449</v>
      </c>
      <c r="B257" s="135" t="s">
        <v>452</v>
      </c>
      <c r="E257" s="116">
        <v>208</v>
      </c>
      <c r="F257" s="13" t="s">
        <v>225</v>
      </c>
      <c r="G257" s="13" t="s">
        <v>355</v>
      </c>
      <c r="H257" s="8">
        <v>1</v>
      </c>
      <c r="I257" s="106">
        <f t="shared" si="145"/>
        <v>64505.32</v>
      </c>
      <c r="J257" s="106">
        <v>0</v>
      </c>
      <c r="K257" s="106">
        <v>64505.32</v>
      </c>
      <c r="L257" s="80">
        <v>3882.8263400000001</v>
      </c>
      <c r="M257" s="200">
        <v>43804</v>
      </c>
      <c r="N257" s="200">
        <v>43840</v>
      </c>
      <c r="O257" s="202" t="s">
        <v>774</v>
      </c>
      <c r="P257" s="80">
        <f t="shared" si="151"/>
        <v>465.93916080000002</v>
      </c>
      <c r="Q257" s="121">
        <v>43983</v>
      </c>
      <c r="R257" s="198">
        <v>44043</v>
      </c>
      <c r="S257" s="106">
        <f t="shared" si="146"/>
        <v>60156.5544992</v>
      </c>
      <c r="T257" s="198">
        <v>44049</v>
      </c>
      <c r="U257" s="198">
        <v>44074</v>
      </c>
      <c r="V257" s="198">
        <v>44185</v>
      </c>
      <c r="W257" s="103">
        <v>1</v>
      </c>
      <c r="X257" s="38" t="s">
        <v>137</v>
      </c>
      <c r="Y257" s="38">
        <v>31.3</v>
      </c>
      <c r="Z257" s="129">
        <v>0</v>
      </c>
      <c r="AA257" s="106">
        <f t="shared" si="147"/>
        <v>2940.9</v>
      </c>
      <c r="AB257" s="106">
        <v>0</v>
      </c>
      <c r="AC257" s="106">
        <v>2940.9</v>
      </c>
      <c r="AD257" s="106">
        <f t="shared" si="148"/>
        <v>1164.8479</v>
      </c>
      <c r="AE257" s="106">
        <v>0</v>
      </c>
      <c r="AF257" s="106">
        <v>1164.8479</v>
      </c>
      <c r="AG257" s="90">
        <f t="shared" si="152"/>
        <v>1.8058167915452554</v>
      </c>
      <c r="AH257" s="99" t="s">
        <v>696</v>
      </c>
    </row>
    <row r="258" spans="1:34" ht="75" x14ac:dyDescent="0.25">
      <c r="A258" s="41" t="s">
        <v>449</v>
      </c>
      <c r="B258" s="135" t="s">
        <v>452</v>
      </c>
      <c r="E258" s="116">
        <v>209</v>
      </c>
      <c r="F258" s="13" t="s">
        <v>562</v>
      </c>
      <c r="G258" s="13" t="s">
        <v>355</v>
      </c>
      <c r="H258" s="8">
        <v>1</v>
      </c>
      <c r="I258" s="106">
        <f t="shared" si="145"/>
        <v>67497.070000000007</v>
      </c>
      <c r="J258" s="106">
        <v>0</v>
      </c>
      <c r="K258" s="106">
        <v>67497.070000000007</v>
      </c>
      <c r="L258" s="80">
        <v>2699.8829999999998</v>
      </c>
      <c r="M258" s="200">
        <v>43878</v>
      </c>
      <c r="N258" s="200" t="s">
        <v>842</v>
      </c>
      <c r="O258" s="199">
        <v>43978</v>
      </c>
      <c r="P258" s="80">
        <v>804</v>
      </c>
      <c r="Q258" s="198">
        <v>43985</v>
      </c>
      <c r="R258" s="198">
        <v>44028</v>
      </c>
      <c r="S258" s="106">
        <f t="shared" si="146"/>
        <v>63993.187000000005</v>
      </c>
      <c r="T258" s="198">
        <v>44033</v>
      </c>
      <c r="U258" s="198">
        <v>44060</v>
      </c>
      <c r="V258" s="198">
        <v>44190</v>
      </c>
      <c r="W258" s="103">
        <v>1</v>
      </c>
      <c r="X258" s="38" t="s">
        <v>164</v>
      </c>
      <c r="Y258" s="38"/>
      <c r="Z258" s="129">
        <v>0</v>
      </c>
      <c r="AA258" s="106">
        <f t="shared" si="147"/>
        <v>7497.07</v>
      </c>
      <c r="AB258" s="106">
        <v>0</v>
      </c>
      <c r="AC258" s="106">
        <v>7497.07</v>
      </c>
      <c r="AD258" s="106">
        <f t="shared" si="148"/>
        <v>0</v>
      </c>
      <c r="AE258" s="106">
        <v>0</v>
      </c>
      <c r="AF258" s="106">
        <v>0</v>
      </c>
      <c r="AG258" s="90">
        <f t="shared" si="152"/>
        <v>0</v>
      </c>
      <c r="AH258" s="99" t="s">
        <v>668</v>
      </c>
    </row>
    <row r="259" spans="1:34" ht="112.5" x14ac:dyDescent="0.25">
      <c r="A259" s="41" t="s">
        <v>449</v>
      </c>
      <c r="B259" s="135" t="s">
        <v>452</v>
      </c>
      <c r="E259" s="116">
        <v>210</v>
      </c>
      <c r="F259" s="13" t="s">
        <v>227</v>
      </c>
      <c r="G259" s="13" t="s">
        <v>355</v>
      </c>
      <c r="H259" s="8">
        <v>1</v>
      </c>
      <c r="I259" s="106">
        <f t="shared" si="145"/>
        <v>51774.020000000004</v>
      </c>
      <c r="J259" s="106">
        <v>0</v>
      </c>
      <c r="K259" s="106">
        <v>51774.020000000004</v>
      </c>
      <c r="L259" s="80">
        <v>5961.6244800000004</v>
      </c>
      <c r="M259" s="200">
        <v>43801</v>
      </c>
      <c r="N259" s="200">
        <v>43824</v>
      </c>
      <c r="O259" s="202" t="s">
        <v>774</v>
      </c>
      <c r="P259" s="80">
        <f>L259*0.4*0.3</f>
        <v>715.39493760000005</v>
      </c>
      <c r="Q259" s="121">
        <v>43983</v>
      </c>
      <c r="R259" s="198">
        <v>44043</v>
      </c>
      <c r="S259" s="106">
        <f t="shared" si="146"/>
        <v>45097.000582400004</v>
      </c>
      <c r="T259" s="198">
        <v>44049</v>
      </c>
      <c r="U259" s="198">
        <v>44074</v>
      </c>
      <c r="V259" s="198">
        <v>44910</v>
      </c>
      <c r="W259" s="103">
        <v>0</v>
      </c>
      <c r="X259" s="38">
        <v>0</v>
      </c>
      <c r="Y259" s="38"/>
      <c r="Z259" s="129">
        <v>0</v>
      </c>
      <c r="AA259" s="106">
        <f t="shared" si="147"/>
        <v>0</v>
      </c>
      <c r="AB259" s="106">
        <v>0</v>
      </c>
      <c r="AC259" s="106">
        <v>0</v>
      </c>
      <c r="AD259" s="106">
        <f t="shared" si="148"/>
        <v>0</v>
      </c>
      <c r="AE259" s="106">
        <v>0</v>
      </c>
      <c r="AF259" s="106">
        <v>0</v>
      </c>
      <c r="AG259" s="90">
        <f t="shared" si="152"/>
        <v>0</v>
      </c>
      <c r="AH259" s="99" t="s">
        <v>697</v>
      </c>
    </row>
    <row r="260" spans="1:34" s="150" customFormat="1" ht="112.5" x14ac:dyDescent="0.25">
      <c r="A260" s="15" t="s">
        <v>449</v>
      </c>
      <c r="B260" s="15"/>
      <c r="C260" s="15"/>
      <c r="D260" s="15"/>
      <c r="E260" s="38">
        <v>211</v>
      </c>
      <c r="F260" s="38" t="s">
        <v>563</v>
      </c>
      <c r="G260" s="38" t="s">
        <v>355</v>
      </c>
      <c r="H260" s="39">
        <v>1</v>
      </c>
      <c r="I260" s="106">
        <f t="shared" si="145"/>
        <v>963.5</v>
      </c>
      <c r="J260" s="106">
        <v>0</v>
      </c>
      <c r="K260" s="106">
        <v>963.5</v>
      </c>
      <c r="L260" s="80">
        <v>0</v>
      </c>
      <c r="M260" s="200" t="s">
        <v>587</v>
      </c>
      <c r="N260" s="200" t="s">
        <v>581</v>
      </c>
      <c r="O260" s="200" t="s">
        <v>581</v>
      </c>
      <c r="P260" s="80">
        <v>0</v>
      </c>
      <c r="Q260" s="200" t="s">
        <v>587</v>
      </c>
      <c r="R260" s="200" t="s">
        <v>581</v>
      </c>
      <c r="S260" s="106">
        <f t="shared" si="146"/>
        <v>963.5</v>
      </c>
      <c r="T260" s="199">
        <v>43946</v>
      </c>
      <c r="U260" s="198">
        <v>43971</v>
      </c>
      <c r="V260" s="198">
        <v>44002</v>
      </c>
      <c r="W260" s="40">
        <v>1</v>
      </c>
      <c r="X260" s="100" t="s">
        <v>164</v>
      </c>
      <c r="Y260" s="100"/>
      <c r="Z260" s="133"/>
      <c r="AA260" s="106">
        <f t="shared" si="147"/>
        <v>0</v>
      </c>
      <c r="AB260" s="106">
        <v>0</v>
      </c>
      <c r="AC260" s="106">
        <v>0</v>
      </c>
      <c r="AD260" s="106">
        <f t="shared" si="148"/>
        <v>0</v>
      </c>
      <c r="AE260" s="106">
        <v>0</v>
      </c>
      <c r="AF260" s="106">
        <v>0</v>
      </c>
      <c r="AG260" s="90"/>
      <c r="AH260" s="16" t="s">
        <v>608</v>
      </c>
    </row>
    <row r="261" spans="1:34" ht="93.75" x14ac:dyDescent="0.25">
      <c r="A261" s="41" t="s">
        <v>449</v>
      </c>
      <c r="B261" s="135" t="s">
        <v>452</v>
      </c>
      <c r="E261" s="116">
        <v>212</v>
      </c>
      <c r="F261" s="13" t="s">
        <v>234</v>
      </c>
      <c r="G261" s="13" t="s">
        <v>355</v>
      </c>
      <c r="H261" s="8">
        <v>1</v>
      </c>
      <c r="I261" s="106">
        <f t="shared" si="145"/>
        <v>27722.420000000002</v>
      </c>
      <c r="J261" s="106">
        <v>0</v>
      </c>
      <c r="K261" s="106">
        <v>27722.420000000002</v>
      </c>
      <c r="L261" s="80">
        <v>888.9063000000001</v>
      </c>
      <c r="M261" s="200">
        <v>43802</v>
      </c>
      <c r="N261" s="200">
        <v>43824</v>
      </c>
      <c r="O261" s="202" t="s">
        <v>795</v>
      </c>
      <c r="P261" s="80">
        <f>L261*0.4*0.3</f>
        <v>106.66875600000002</v>
      </c>
      <c r="Q261" s="121">
        <v>43965</v>
      </c>
      <c r="R261" s="198">
        <v>43995</v>
      </c>
      <c r="S261" s="106">
        <f t="shared" ref="S261:S286" si="153">I261-L261-P261</f>
        <v>26726.844944000004</v>
      </c>
      <c r="T261" s="198">
        <v>44007</v>
      </c>
      <c r="U261" s="198">
        <v>44062</v>
      </c>
      <c r="V261" s="198">
        <v>44180</v>
      </c>
      <c r="W261" s="103">
        <v>1</v>
      </c>
      <c r="X261" s="100" t="s">
        <v>139</v>
      </c>
      <c r="Y261" s="100">
        <v>1.2</v>
      </c>
      <c r="Z261" s="129">
        <v>0</v>
      </c>
      <c r="AA261" s="106">
        <f t="shared" si="147"/>
        <v>1800.11</v>
      </c>
      <c r="AB261" s="106">
        <v>0</v>
      </c>
      <c r="AC261" s="106">
        <v>1800.11</v>
      </c>
      <c r="AD261" s="106">
        <f t="shared" si="148"/>
        <v>0</v>
      </c>
      <c r="AE261" s="106">
        <v>0</v>
      </c>
      <c r="AF261" s="106">
        <v>0</v>
      </c>
      <c r="AG261" s="90">
        <f>AF261/I261*100</f>
        <v>0</v>
      </c>
      <c r="AH261" s="99"/>
    </row>
    <row r="262" spans="1:34" ht="93.75" x14ac:dyDescent="0.25">
      <c r="A262" s="41" t="s">
        <v>449</v>
      </c>
      <c r="B262" s="135" t="s">
        <v>452</v>
      </c>
      <c r="E262" s="116">
        <v>213</v>
      </c>
      <c r="F262" s="13" t="s">
        <v>235</v>
      </c>
      <c r="G262" s="13" t="s">
        <v>355</v>
      </c>
      <c r="H262" s="8">
        <v>1</v>
      </c>
      <c r="I262" s="106">
        <f t="shared" si="145"/>
        <v>42571.8</v>
      </c>
      <c r="J262" s="106">
        <v>0</v>
      </c>
      <c r="K262" s="106">
        <v>42571.8</v>
      </c>
      <c r="L262" s="80">
        <v>1215.6064899999999</v>
      </c>
      <c r="M262" s="200">
        <v>43802</v>
      </c>
      <c r="N262" s="200">
        <v>43839</v>
      </c>
      <c r="O262" s="202" t="s">
        <v>795</v>
      </c>
      <c r="P262" s="80">
        <f>L262*0.4*0.3</f>
        <v>145.87277879999999</v>
      </c>
      <c r="Q262" s="121">
        <v>43965</v>
      </c>
      <c r="R262" s="198">
        <v>43995</v>
      </c>
      <c r="S262" s="106">
        <f t="shared" si="153"/>
        <v>41210.320731200001</v>
      </c>
      <c r="T262" s="198">
        <v>44007</v>
      </c>
      <c r="U262" s="198">
        <v>44062</v>
      </c>
      <c r="V262" s="198">
        <v>44180</v>
      </c>
      <c r="W262" s="103">
        <v>1</v>
      </c>
      <c r="X262" s="100" t="s">
        <v>138</v>
      </c>
      <c r="Y262" s="100">
        <v>9</v>
      </c>
      <c r="Z262" s="129">
        <v>0</v>
      </c>
      <c r="AA262" s="106">
        <f t="shared" si="147"/>
        <v>1657.64</v>
      </c>
      <c r="AB262" s="106">
        <v>0</v>
      </c>
      <c r="AC262" s="106">
        <v>1657.64</v>
      </c>
      <c r="AD262" s="106">
        <f t="shared" si="148"/>
        <v>0</v>
      </c>
      <c r="AE262" s="106">
        <v>0</v>
      </c>
      <c r="AF262" s="106">
        <v>0</v>
      </c>
      <c r="AG262" s="90">
        <f>AF262/I262*100</f>
        <v>0</v>
      </c>
      <c r="AH262" s="99" t="s">
        <v>695</v>
      </c>
    </row>
    <row r="263" spans="1:34" s="150" customFormat="1" ht="112.5" x14ac:dyDescent="0.25">
      <c r="A263" s="41" t="s">
        <v>449</v>
      </c>
      <c r="B263" s="135" t="s">
        <v>452</v>
      </c>
      <c r="C263" s="15"/>
      <c r="D263" s="15"/>
      <c r="E263" s="38">
        <v>214</v>
      </c>
      <c r="F263" s="38" t="s">
        <v>564</v>
      </c>
      <c r="G263" s="38" t="s">
        <v>355</v>
      </c>
      <c r="H263" s="39">
        <v>1</v>
      </c>
      <c r="I263" s="106">
        <f t="shared" si="145"/>
        <v>15000</v>
      </c>
      <c r="J263" s="106">
        <v>0</v>
      </c>
      <c r="K263" s="106">
        <v>15000</v>
      </c>
      <c r="L263" s="80">
        <v>0</v>
      </c>
      <c r="M263" s="199">
        <v>43966</v>
      </c>
      <c r="N263" s="198">
        <v>43991</v>
      </c>
      <c r="O263" s="198">
        <v>44021</v>
      </c>
      <c r="P263" s="80">
        <v>0</v>
      </c>
      <c r="Q263" s="198">
        <v>44029</v>
      </c>
      <c r="R263" s="198">
        <v>44060</v>
      </c>
      <c r="S263" s="106">
        <f t="shared" si="153"/>
        <v>15000</v>
      </c>
      <c r="T263" s="198">
        <v>44067</v>
      </c>
      <c r="U263" s="198">
        <v>44092</v>
      </c>
      <c r="V263" s="198">
        <v>44175</v>
      </c>
      <c r="W263" s="40">
        <v>1</v>
      </c>
      <c r="X263" s="100" t="s">
        <v>750</v>
      </c>
      <c r="Y263" s="100">
        <v>27.75</v>
      </c>
      <c r="Z263" s="133"/>
      <c r="AA263" s="106">
        <f t="shared" si="147"/>
        <v>0</v>
      </c>
      <c r="AB263" s="106">
        <v>0</v>
      </c>
      <c r="AC263" s="106">
        <v>0</v>
      </c>
      <c r="AD263" s="106">
        <f t="shared" si="148"/>
        <v>0</v>
      </c>
      <c r="AE263" s="106">
        <v>0</v>
      </c>
      <c r="AF263" s="106">
        <v>0</v>
      </c>
      <c r="AG263" s="90"/>
      <c r="AH263" s="16" t="s">
        <v>515</v>
      </c>
    </row>
    <row r="264" spans="1:34" ht="131.25" x14ac:dyDescent="0.25">
      <c r="A264" s="41" t="s">
        <v>449</v>
      </c>
      <c r="B264" s="135" t="s">
        <v>452</v>
      </c>
      <c r="E264" s="116">
        <v>215</v>
      </c>
      <c r="F264" s="13" t="s">
        <v>239</v>
      </c>
      <c r="G264" s="13" t="s">
        <v>355</v>
      </c>
      <c r="H264" s="8">
        <v>1</v>
      </c>
      <c r="I264" s="106">
        <f t="shared" si="145"/>
        <v>46322.75</v>
      </c>
      <c r="J264" s="106">
        <v>0</v>
      </c>
      <c r="K264" s="106">
        <v>46322.75</v>
      </c>
      <c r="L264" s="80">
        <v>3497.58</v>
      </c>
      <c r="M264" s="200">
        <v>43801</v>
      </c>
      <c r="N264" s="200">
        <v>43828</v>
      </c>
      <c r="O264" s="202" t="s">
        <v>773</v>
      </c>
      <c r="P264" s="80">
        <f t="shared" ref="P264:P269" si="154">L264*0.4*0.3</f>
        <v>419.70960000000002</v>
      </c>
      <c r="Q264" s="121">
        <v>44013</v>
      </c>
      <c r="R264" s="198">
        <v>44074</v>
      </c>
      <c r="S264" s="106">
        <f t="shared" si="153"/>
        <v>42405.460399999996</v>
      </c>
      <c r="T264" s="198">
        <v>44081</v>
      </c>
      <c r="U264" s="198">
        <v>44109</v>
      </c>
      <c r="V264" s="198">
        <v>44520</v>
      </c>
      <c r="W264" s="103">
        <v>0</v>
      </c>
      <c r="X264" s="100">
        <v>0</v>
      </c>
      <c r="Y264" s="100"/>
      <c r="Z264" s="129">
        <v>0</v>
      </c>
      <c r="AA264" s="106">
        <f t="shared" si="147"/>
        <v>0</v>
      </c>
      <c r="AB264" s="106">
        <v>0</v>
      </c>
      <c r="AC264" s="106">
        <v>0</v>
      </c>
      <c r="AD264" s="106">
        <f t="shared" si="148"/>
        <v>0</v>
      </c>
      <c r="AE264" s="106">
        <v>0</v>
      </c>
      <c r="AF264" s="106">
        <v>0</v>
      </c>
      <c r="AG264" s="90">
        <f t="shared" ref="AG264:AG295" si="155">AF264/I264*100</f>
        <v>0</v>
      </c>
      <c r="AH264" s="99" t="s">
        <v>695</v>
      </c>
    </row>
    <row r="265" spans="1:34" ht="131.25" x14ac:dyDescent="0.25">
      <c r="A265" s="41" t="s">
        <v>449</v>
      </c>
      <c r="B265" s="135" t="s">
        <v>452</v>
      </c>
      <c r="E265" s="116">
        <v>216</v>
      </c>
      <c r="F265" s="13" t="s">
        <v>240</v>
      </c>
      <c r="G265" s="13" t="s">
        <v>355</v>
      </c>
      <c r="H265" s="8">
        <v>1</v>
      </c>
      <c r="I265" s="106">
        <f t="shared" si="145"/>
        <v>51029.439999999995</v>
      </c>
      <c r="J265" s="106">
        <v>0</v>
      </c>
      <c r="K265" s="106">
        <v>51029.439999999995</v>
      </c>
      <c r="L265" s="80">
        <v>2267.5500000000002</v>
      </c>
      <c r="M265" s="200">
        <v>43801</v>
      </c>
      <c r="N265" s="200">
        <v>43824</v>
      </c>
      <c r="O265" s="202" t="s">
        <v>773</v>
      </c>
      <c r="P265" s="80">
        <f t="shared" si="154"/>
        <v>272.10599999999999</v>
      </c>
      <c r="Q265" s="121">
        <v>44013</v>
      </c>
      <c r="R265" s="121">
        <v>44074</v>
      </c>
      <c r="S265" s="106">
        <f t="shared" si="153"/>
        <v>48489.783999999992</v>
      </c>
      <c r="T265" s="198">
        <v>44081</v>
      </c>
      <c r="U265" s="198">
        <v>44109</v>
      </c>
      <c r="V265" s="198">
        <v>44180</v>
      </c>
      <c r="W265" s="103">
        <v>1</v>
      </c>
      <c r="X265" s="100" t="s">
        <v>140</v>
      </c>
      <c r="Y265" s="100">
        <v>8.6999999999999993</v>
      </c>
      <c r="Z265" s="129">
        <v>0</v>
      </c>
      <c r="AA265" s="106">
        <f t="shared" si="147"/>
        <v>0</v>
      </c>
      <c r="AB265" s="106">
        <v>0</v>
      </c>
      <c r="AC265" s="106">
        <v>0</v>
      </c>
      <c r="AD265" s="106">
        <f t="shared" si="148"/>
        <v>0</v>
      </c>
      <c r="AE265" s="106">
        <v>0</v>
      </c>
      <c r="AF265" s="106">
        <v>0</v>
      </c>
      <c r="AG265" s="90">
        <f t="shared" si="155"/>
        <v>0</v>
      </c>
      <c r="AH265" s="99" t="s">
        <v>698</v>
      </c>
    </row>
    <row r="266" spans="1:34" ht="112.5" x14ac:dyDescent="0.25">
      <c r="A266" s="41" t="s">
        <v>449</v>
      </c>
      <c r="B266" s="135" t="s">
        <v>452</v>
      </c>
      <c r="E266" s="116">
        <v>217</v>
      </c>
      <c r="F266" s="13" t="s">
        <v>241</v>
      </c>
      <c r="G266" s="13" t="s">
        <v>355</v>
      </c>
      <c r="H266" s="8">
        <v>1</v>
      </c>
      <c r="I266" s="106">
        <f t="shared" si="145"/>
        <v>54118.86</v>
      </c>
      <c r="J266" s="106">
        <v>0</v>
      </c>
      <c r="K266" s="106">
        <v>54118.86</v>
      </c>
      <c r="L266" s="80">
        <v>2220.5549999999998</v>
      </c>
      <c r="M266" s="200">
        <v>43803</v>
      </c>
      <c r="N266" s="200">
        <v>43846</v>
      </c>
      <c r="O266" s="202" t="s">
        <v>773</v>
      </c>
      <c r="P266" s="80">
        <f t="shared" si="154"/>
        <v>266.46659999999997</v>
      </c>
      <c r="Q266" s="121">
        <v>44013</v>
      </c>
      <c r="R266" s="121">
        <v>44074</v>
      </c>
      <c r="S266" s="106">
        <f t="shared" si="153"/>
        <v>51631.838400000001</v>
      </c>
      <c r="T266" s="198">
        <v>44081</v>
      </c>
      <c r="U266" s="198">
        <v>44109</v>
      </c>
      <c r="V266" s="198">
        <v>44180</v>
      </c>
      <c r="W266" s="103">
        <v>1</v>
      </c>
      <c r="X266" s="100" t="s">
        <v>141</v>
      </c>
      <c r="Y266" s="100">
        <v>6</v>
      </c>
      <c r="Z266" s="129">
        <v>0</v>
      </c>
      <c r="AA266" s="106">
        <f t="shared" si="147"/>
        <v>2220.56</v>
      </c>
      <c r="AB266" s="106">
        <v>0</v>
      </c>
      <c r="AC266" s="106">
        <v>2220.56</v>
      </c>
      <c r="AD266" s="106">
        <f t="shared" si="148"/>
        <v>0</v>
      </c>
      <c r="AE266" s="106">
        <v>0</v>
      </c>
      <c r="AF266" s="106">
        <v>0</v>
      </c>
      <c r="AG266" s="90">
        <f t="shared" si="155"/>
        <v>0</v>
      </c>
      <c r="AH266" s="99" t="s">
        <v>699</v>
      </c>
    </row>
    <row r="267" spans="1:34" ht="56.25" x14ac:dyDescent="0.25">
      <c r="A267" s="41" t="s">
        <v>449</v>
      </c>
      <c r="B267" s="135" t="s">
        <v>452</v>
      </c>
      <c r="E267" s="116">
        <v>218</v>
      </c>
      <c r="F267" s="13" t="s">
        <v>101</v>
      </c>
      <c r="G267" s="13" t="s">
        <v>355</v>
      </c>
      <c r="H267" s="8">
        <v>1</v>
      </c>
      <c r="I267" s="106">
        <f t="shared" si="145"/>
        <v>58862.1</v>
      </c>
      <c r="J267" s="106">
        <v>0</v>
      </c>
      <c r="K267" s="106">
        <v>58862.1</v>
      </c>
      <c r="L267" s="80">
        <v>0</v>
      </c>
      <c r="M267" s="200" t="s">
        <v>485</v>
      </c>
      <c r="N267" s="200" t="s">
        <v>485</v>
      </c>
      <c r="O267" s="200">
        <v>43915</v>
      </c>
      <c r="P267" s="80">
        <f t="shared" si="154"/>
        <v>0</v>
      </c>
      <c r="Q267" s="202">
        <v>43923</v>
      </c>
      <c r="R267" s="198">
        <v>43963</v>
      </c>
      <c r="S267" s="106">
        <f t="shared" si="153"/>
        <v>58862.1</v>
      </c>
      <c r="T267" s="198">
        <v>43969</v>
      </c>
      <c r="U267" s="198">
        <v>43998</v>
      </c>
      <c r="V267" s="198">
        <v>44545</v>
      </c>
      <c r="W267" s="103">
        <v>0</v>
      </c>
      <c r="X267" s="100">
        <v>0</v>
      </c>
      <c r="Y267" s="100"/>
      <c r="Z267" s="129">
        <v>0</v>
      </c>
      <c r="AA267" s="106">
        <f t="shared" si="147"/>
        <v>0</v>
      </c>
      <c r="AB267" s="106">
        <v>0</v>
      </c>
      <c r="AC267" s="106">
        <v>0</v>
      </c>
      <c r="AD267" s="106">
        <f t="shared" si="148"/>
        <v>0</v>
      </c>
      <c r="AE267" s="106">
        <v>0</v>
      </c>
      <c r="AF267" s="106">
        <v>0</v>
      </c>
      <c r="AG267" s="90">
        <f t="shared" si="155"/>
        <v>0</v>
      </c>
      <c r="AH267" s="99" t="s">
        <v>508</v>
      </c>
    </row>
    <row r="268" spans="1:34" ht="75" x14ac:dyDescent="0.25">
      <c r="A268" s="41" t="s">
        <v>449</v>
      </c>
      <c r="B268" s="135" t="s">
        <v>452</v>
      </c>
      <c r="E268" s="116">
        <v>219</v>
      </c>
      <c r="F268" s="13" t="s">
        <v>102</v>
      </c>
      <c r="G268" s="13" t="s">
        <v>355</v>
      </c>
      <c r="H268" s="8">
        <v>1</v>
      </c>
      <c r="I268" s="106">
        <f t="shared" si="145"/>
        <v>34886.376000000004</v>
      </c>
      <c r="J268" s="106">
        <v>0</v>
      </c>
      <c r="K268" s="106">
        <v>34886.376000000004</v>
      </c>
      <c r="L268" s="80">
        <v>966.14499999999998</v>
      </c>
      <c r="M268" s="200">
        <v>43803</v>
      </c>
      <c r="N268" s="200">
        <v>43840</v>
      </c>
      <c r="O268" s="200">
        <v>43915</v>
      </c>
      <c r="P268" s="80">
        <f t="shared" si="154"/>
        <v>115.9374</v>
      </c>
      <c r="Q268" s="202">
        <v>43923</v>
      </c>
      <c r="R268" s="198">
        <v>43963</v>
      </c>
      <c r="S268" s="106">
        <f t="shared" si="153"/>
        <v>33804.293600000005</v>
      </c>
      <c r="T268" s="198">
        <v>43969</v>
      </c>
      <c r="U268" s="198">
        <v>43998</v>
      </c>
      <c r="V268" s="198">
        <v>44180</v>
      </c>
      <c r="W268" s="100">
        <v>1</v>
      </c>
      <c r="X268" s="100" t="s">
        <v>164</v>
      </c>
      <c r="Y268" s="100"/>
      <c r="Z268" s="129">
        <v>0</v>
      </c>
      <c r="AA268" s="106">
        <f t="shared" si="147"/>
        <v>0</v>
      </c>
      <c r="AB268" s="106">
        <v>0</v>
      </c>
      <c r="AC268" s="106">
        <v>0</v>
      </c>
      <c r="AD268" s="106">
        <f t="shared" si="148"/>
        <v>0</v>
      </c>
      <c r="AE268" s="106">
        <v>0</v>
      </c>
      <c r="AF268" s="106">
        <v>0</v>
      </c>
      <c r="AG268" s="90">
        <f t="shared" si="155"/>
        <v>0</v>
      </c>
      <c r="AH268" s="99"/>
    </row>
    <row r="269" spans="1:34" ht="93.75" x14ac:dyDescent="0.25">
      <c r="A269" s="41" t="s">
        <v>449</v>
      </c>
      <c r="B269" s="135" t="s">
        <v>452</v>
      </c>
      <c r="E269" s="116">
        <v>220</v>
      </c>
      <c r="F269" s="13" t="s">
        <v>244</v>
      </c>
      <c r="G269" s="13" t="s">
        <v>355</v>
      </c>
      <c r="H269" s="8">
        <v>1</v>
      </c>
      <c r="I269" s="106">
        <f t="shared" si="145"/>
        <v>77406.34599999999</v>
      </c>
      <c r="J269" s="106">
        <v>0</v>
      </c>
      <c r="K269" s="106">
        <v>77406.34599999999</v>
      </c>
      <c r="L269" s="80">
        <v>1324.0350000000001</v>
      </c>
      <c r="M269" s="200">
        <v>43803</v>
      </c>
      <c r="N269" s="200">
        <v>43840</v>
      </c>
      <c r="O269" s="200">
        <v>43915</v>
      </c>
      <c r="P269" s="80">
        <f t="shared" si="154"/>
        <v>158.88419999999999</v>
      </c>
      <c r="Q269" s="202">
        <v>43923</v>
      </c>
      <c r="R269" s="198">
        <v>43963</v>
      </c>
      <c r="S269" s="106">
        <f t="shared" si="153"/>
        <v>75923.426799999987</v>
      </c>
      <c r="T269" s="198">
        <v>43969</v>
      </c>
      <c r="U269" s="198">
        <v>43998</v>
      </c>
      <c r="V269" s="198">
        <v>44180</v>
      </c>
      <c r="W269" s="100">
        <v>1</v>
      </c>
      <c r="X269" s="100" t="s">
        <v>136</v>
      </c>
      <c r="Y269" s="100">
        <v>11</v>
      </c>
      <c r="Z269" s="129">
        <v>0</v>
      </c>
      <c r="AA269" s="106">
        <f t="shared" si="147"/>
        <v>0</v>
      </c>
      <c r="AB269" s="106">
        <v>0</v>
      </c>
      <c r="AC269" s="106">
        <v>0</v>
      </c>
      <c r="AD269" s="106">
        <f t="shared" si="148"/>
        <v>0</v>
      </c>
      <c r="AE269" s="106">
        <v>0</v>
      </c>
      <c r="AF269" s="106">
        <v>0</v>
      </c>
      <c r="AG269" s="90">
        <f t="shared" si="155"/>
        <v>0</v>
      </c>
      <c r="AH269" s="99" t="s">
        <v>626</v>
      </c>
    </row>
    <row r="270" spans="1:34" ht="75" x14ac:dyDescent="0.25">
      <c r="A270" s="41" t="s">
        <v>449</v>
      </c>
      <c r="B270" s="135" t="s">
        <v>452</v>
      </c>
      <c r="E270" s="116">
        <v>221</v>
      </c>
      <c r="F270" s="13" t="s">
        <v>103</v>
      </c>
      <c r="G270" s="13" t="s">
        <v>355</v>
      </c>
      <c r="H270" s="8">
        <v>1</v>
      </c>
      <c r="I270" s="106">
        <f t="shared" si="145"/>
        <v>27571.62</v>
      </c>
      <c r="J270" s="106">
        <v>0</v>
      </c>
      <c r="K270" s="106">
        <v>27571.62</v>
      </c>
      <c r="L270" s="80">
        <f>I270*0.05</f>
        <v>1378.5810000000001</v>
      </c>
      <c r="M270" s="200" t="s">
        <v>485</v>
      </c>
      <c r="N270" s="200" t="s">
        <v>485</v>
      </c>
      <c r="O270" s="200">
        <v>43819</v>
      </c>
      <c r="P270" s="80">
        <f>L270*0.4</f>
        <v>551.43240000000003</v>
      </c>
      <c r="Q270" s="200">
        <v>43824</v>
      </c>
      <c r="R270" s="200">
        <v>43906</v>
      </c>
      <c r="S270" s="106">
        <f t="shared" si="153"/>
        <v>25641.606599999996</v>
      </c>
      <c r="T270" s="199">
        <v>43941</v>
      </c>
      <c r="U270" s="121">
        <v>43962</v>
      </c>
      <c r="V270" s="198">
        <v>44190</v>
      </c>
      <c r="W270" s="100">
        <v>1</v>
      </c>
      <c r="X270" s="100" t="s">
        <v>164</v>
      </c>
      <c r="Y270" s="100"/>
      <c r="Z270" s="129">
        <v>0</v>
      </c>
      <c r="AA270" s="106">
        <f t="shared" si="147"/>
        <v>5068.18</v>
      </c>
      <c r="AB270" s="106">
        <v>0</v>
      </c>
      <c r="AC270" s="106">
        <v>5068.18</v>
      </c>
      <c r="AD270" s="106">
        <f t="shared" si="148"/>
        <v>0</v>
      </c>
      <c r="AE270" s="106">
        <v>0</v>
      </c>
      <c r="AF270" s="106">
        <v>0</v>
      </c>
      <c r="AG270" s="90">
        <f t="shared" si="155"/>
        <v>0</v>
      </c>
      <c r="AH270" s="16" t="s">
        <v>700</v>
      </c>
    </row>
    <row r="271" spans="1:34" ht="56.25" x14ac:dyDescent="0.25">
      <c r="A271" s="15" t="s">
        <v>449</v>
      </c>
      <c r="B271" s="15"/>
      <c r="E271" s="116">
        <v>222</v>
      </c>
      <c r="F271" s="13" t="s">
        <v>263</v>
      </c>
      <c r="G271" s="13" t="s">
        <v>356</v>
      </c>
      <c r="H271" s="8">
        <v>1</v>
      </c>
      <c r="I271" s="106">
        <f t="shared" si="145"/>
        <v>102320</v>
      </c>
      <c r="J271" s="106">
        <v>0</v>
      </c>
      <c r="K271" s="106">
        <v>102320</v>
      </c>
      <c r="L271" s="80">
        <v>0</v>
      </c>
      <c r="M271" s="200">
        <v>41128</v>
      </c>
      <c r="N271" s="200">
        <v>41128</v>
      </c>
      <c r="O271" s="200">
        <v>41233</v>
      </c>
      <c r="P271" s="80">
        <v>0</v>
      </c>
      <c r="Q271" s="200">
        <v>41238</v>
      </c>
      <c r="R271" s="200">
        <v>41271</v>
      </c>
      <c r="S271" s="106">
        <f t="shared" si="153"/>
        <v>102320</v>
      </c>
      <c r="T271" s="200">
        <v>43649</v>
      </c>
      <c r="U271" s="200">
        <v>43682</v>
      </c>
      <c r="V271" s="199">
        <v>44165</v>
      </c>
      <c r="W271" s="100">
        <v>1</v>
      </c>
      <c r="X271" s="100" t="s">
        <v>164</v>
      </c>
      <c r="Y271" s="100"/>
      <c r="Z271" s="129"/>
      <c r="AA271" s="106">
        <f t="shared" si="147"/>
        <v>0</v>
      </c>
      <c r="AB271" s="106">
        <v>0</v>
      </c>
      <c r="AC271" s="106">
        <v>0</v>
      </c>
      <c r="AD271" s="106">
        <f t="shared" si="148"/>
        <v>0</v>
      </c>
      <c r="AE271" s="106">
        <v>0</v>
      </c>
      <c r="AF271" s="106">
        <v>0</v>
      </c>
      <c r="AG271" s="90">
        <f t="shared" si="155"/>
        <v>0</v>
      </c>
      <c r="AH271" s="99"/>
    </row>
    <row r="272" spans="1:34" ht="131.25" x14ac:dyDescent="0.25">
      <c r="A272" s="41" t="s">
        <v>449</v>
      </c>
      <c r="B272" s="135" t="s">
        <v>452</v>
      </c>
      <c r="E272" s="116">
        <v>223</v>
      </c>
      <c r="F272" s="13" t="s">
        <v>264</v>
      </c>
      <c r="G272" s="13" t="s">
        <v>356</v>
      </c>
      <c r="H272" s="8">
        <v>1</v>
      </c>
      <c r="I272" s="106">
        <f t="shared" ref="I272:I286" si="156">J272+K272</f>
        <v>20540.8</v>
      </c>
      <c r="J272" s="106">
        <v>0</v>
      </c>
      <c r="K272" s="106">
        <v>20540.8</v>
      </c>
      <c r="L272" s="80">
        <v>0</v>
      </c>
      <c r="M272" s="125">
        <v>43742</v>
      </c>
      <c r="N272" s="125">
        <v>43775</v>
      </c>
      <c r="O272" s="125">
        <v>43830</v>
      </c>
      <c r="P272" s="80">
        <v>0</v>
      </c>
      <c r="Q272" s="125">
        <v>43775</v>
      </c>
      <c r="R272" s="202">
        <v>43934</v>
      </c>
      <c r="S272" s="106">
        <f t="shared" si="153"/>
        <v>20540.8</v>
      </c>
      <c r="T272" s="121">
        <v>43941</v>
      </c>
      <c r="U272" s="121">
        <v>43950</v>
      </c>
      <c r="V272" s="111">
        <v>44165</v>
      </c>
      <c r="W272" s="100">
        <v>1</v>
      </c>
      <c r="X272" s="100" t="s">
        <v>143</v>
      </c>
      <c r="Y272" s="100">
        <v>13.6</v>
      </c>
      <c r="Z272" s="129"/>
      <c r="AA272" s="106">
        <f t="shared" si="147"/>
        <v>0</v>
      </c>
      <c r="AB272" s="106">
        <v>0</v>
      </c>
      <c r="AC272" s="106">
        <v>0</v>
      </c>
      <c r="AD272" s="106">
        <f t="shared" si="148"/>
        <v>0</v>
      </c>
      <c r="AE272" s="106">
        <v>0</v>
      </c>
      <c r="AF272" s="106">
        <v>0</v>
      </c>
      <c r="AG272" s="90">
        <f t="shared" si="155"/>
        <v>0</v>
      </c>
      <c r="AH272" s="99" t="s">
        <v>701</v>
      </c>
    </row>
    <row r="273" spans="1:34" ht="187.5" x14ac:dyDescent="0.25">
      <c r="A273" s="41" t="s">
        <v>449</v>
      </c>
      <c r="B273" s="135" t="s">
        <v>452</v>
      </c>
      <c r="E273" s="116">
        <v>224</v>
      </c>
      <c r="F273" s="13" t="s">
        <v>265</v>
      </c>
      <c r="G273" s="13" t="s">
        <v>356</v>
      </c>
      <c r="H273" s="8">
        <v>1</v>
      </c>
      <c r="I273" s="106">
        <f t="shared" si="156"/>
        <v>50000</v>
      </c>
      <c r="J273" s="106">
        <v>0</v>
      </c>
      <c r="K273" s="106">
        <v>50000</v>
      </c>
      <c r="L273" s="80">
        <v>0</v>
      </c>
      <c r="M273" s="125">
        <v>43742</v>
      </c>
      <c r="N273" s="125">
        <v>43775</v>
      </c>
      <c r="O273" s="125">
        <v>43830</v>
      </c>
      <c r="P273" s="80">
        <v>0</v>
      </c>
      <c r="Q273" s="125">
        <v>43775</v>
      </c>
      <c r="R273" s="202">
        <v>43934</v>
      </c>
      <c r="S273" s="106">
        <f t="shared" si="153"/>
        <v>50000</v>
      </c>
      <c r="T273" s="121">
        <v>43937</v>
      </c>
      <c r="U273" s="121">
        <v>43948</v>
      </c>
      <c r="V273" s="111">
        <v>44530</v>
      </c>
      <c r="W273" s="103">
        <v>0</v>
      </c>
      <c r="X273" s="100" t="s">
        <v>166</v>
      </c>
      <c r="Y273" s="100"/>
      <c r="Z273" s="129"/>
      <c r="AA273" s="106">
        <f t="shared" si="147"/>
        <v>0</v>
      </c>
      <c r="AB273" s="106">
        <v>0</v>
      </c>
      <c r="AC273" s="106">
        <v>0</v>
      </c>
      <c r="AD273" s="106">
        <f t="shared" si="148"/>
        <v>0</v>
      </c>
      <c r="AE273" s="106">
        <v>0</v>
      </c>
      <c r="AF273" s="106">
        <v>0</v>
      </c>
      <c r="AG273" s="90">
        <f t="shared" si="155"/>
        <v>0</v>
      </c>
      <c r="AH273" s="99" t="s">
        <v>702</v>
      </c>
    </row>
    <row r="274" spans="1:34" ht="131.25" x14ac:dyDescent="0.25">
      <c r="A274" s="41" t="s">
        <v>449</v>
      </c>
      <c r="B274" s="135" t="s">
        <v>452</v>
      </c>
      <c r="E274" s="116">
        <v>225</v>
      </c>
      <c r="F274" s="13" t="s">
        <v>266</v>
      </c>
      <c r="G274" s="13" t="s">
        <v>356</v>
      </c>
      <c r="H274" s="8">
        <v>1</v>
      </c>
      <c r="I274" s="106">
        <f t="shared" si="156"/>
        <v>84888</v>
      </c>
      <c r="J274" s="106">
        <v>0</v>
      </c>
      <c r="K274" s="106">
        <v>84888</v>
      </c>
      <c r="L274" s="80">
        <v>0</v>
      </c>
      <c r="M274" s="200">
        <v>43753</v>
      </c>
      <c r="N274" s="200">
        <v>43775</v>
      </c>
      <c r="O274" s="200">
        <v>43820</v>
      </c>
      <c r="P274" s="80">
        <v>0</v>
      </c>
      <c r="Q274" s="200">
        <v>43829</v>
      </c>
      <c r="R274" s="202" t="s">
        <v>796</v>
      </c>
      <c r="S274" s="106">
        <f t="shared" si="153"/>
        <v>84888</v>
      </c>
      <c r="T274" s="121">
        <v>43946</v>
      </c>
      <c r="U274" s="121">
        <v>43951</v>
      </c>
      <c r="V274" s="121">
        <v>44165</v>
      </c>
      <c r="W274" s="103">
        <v>1</v>
      </c>
      <c r="X274" s="100" t="s">
        <v>144</v>
      </c>
      <c r="Y274" s="100">
        <v>7.7</v>
      </c>
      <c r="Z274" s="129"/>
      <c r="AA274" s="106">
        <f t="shared" si="147"/>
        <v>0</v>
      </c>
      <c r="AB274" s="106">
        <v>0</v>
      </c>
      <c r="AC274" s="106">
        <v>0</v>
      </c>
      <c r="AD274" s="106">
        <f t="shared" si="148"/>
        <v>0</v>
      </c>
      <c r="AE274" s="106">
        <v>0</v>
      </c>
      <c r="AF274" s="106">
        <v>0</v>
      </c>
      <c r="AG274" s="90">
        <f t="shared" si="155"/>
        <v>0</v>
      </c>
      <c r="AH274" s="99" t="s">
        <v>703</v>
      </c>
    </row>
    <row r="275" spans="1:34" ht="168.75" x14ac:dyDescent="0.25">
      <c r="A275" s="41" t="s">
        <v>449</v>
      </c>
      <c r="B275" s="135" t="s">
        <v>452</v>
      </c>
      <c r="E275" s="116">
        <v>226</v>
      </c>
      <c r="F275" s="13" t="s">
        <v>267</v>
      </c>
      <c r="G275" s="13" t="s">
        <v>356</v>
      </c>
      <c r="H275" s="8">
        <v>1</v>
      </c>
      <c r="I275" s="106">
        <f t="shared" si="156"/>
        <v>77934.63</v>
      </c>
      <c r="J275" s="106">
        <v>0</v>
      </c>
      <c r="K275" s="106">
        <v>77934.63</v>
      </c>
      <c r="L275" s="80">
        <v>0</v>
      </c>
      <c r="M275" s="200">
        <v>43803</v>
      </c>
      <c r="N275" s="200">
        <v>43808</v>
      </c>
      <c r="O275" s="202" t="s">
        <v>772</v>
      </c>
      <c r="P275" s="80">
        <v>0</v>
      </c>
      <c r="Q275" s="121">
        <v>44022</v>
      </c>
      <c r="R275" s="121">
        <v>44068</v>
      </c>
      <c r="S275" s="106">
        <f t="shared" si="153"/>
        <v>77934.63</v>
      </c>
      <c r="T275" s="121">
        <v>44075</v>
      </c>
      <c r="U275" s="121">
        <v>44099</v>
      </c>
      <c r="V275" s="121">
        <v>44530</v>
      </c>
      <c r="W275" s="103">
        <v>0</v>
      </c>
      <c r="X275" s="100">
        <v>0</v>
      </c>
      <c r="Y275" s="100"/>
      <c r="Z275" s="129"/>
      <c r="AA275" s="106">
        <f t="shared" si="147"/>
        <v>3934.63</v>
      </c>
      <c r="AB275" s="106">
        <v>0</v>
      </c>
      <c r="AC275" s="106">
        <v>3934.63</v>
      </c>
      <c r="AD275" s="106">
        <f t="shared" si="148"/>
        <v>0</v>
      </c>
      <c r="AE275" s="106">
        <v>0</v>
      </c>
      <c r="AF275" s="106">
        <v>0</v>
      </c>
      <c r="AG275" s="90">
        <f t="shared" si="155"/>
        <v>0</v>
      </c>
      <c r="AH275" s="99" t="s">
        <v>704</v>
      </c>
    </row>
    <row r="276" spans="1:34" ht="131.25" x14ac:dyDescent="0.25">
      <c r="A276" s="15" t="s">
        <v>449</v>
      </c>
      <c r="B276" s="15"/>
      <c r="E276" s="116">
        <v>227</v>
      </c>
      <c r="F276" s="13" t="s">
        <v>268</v>
      </c>
      <c r="G276" s="13" t="s">
        <v>356</v>
      </c>
      <c r="H276" s="8">
        <v>1</v>
      </c>
      <c r="I276" s="106">
        <f t="shared" si="156"/>
        <v>66984</v>
      </c>
      <c r="J276" s="106">
        <v>0</v>
      </c>
      <c r="K276" s="106">
        <v>66984</v>
      </c>
      <c r="L276" s="80">
        <v>0</v>
      </c>
      <c r="M276" s="200">
        <v>43803</v>
      </c>
      <c r="N276" s="200">
        <v>43839</v>
      </c>
      <c r="O276" s="200">
        <v>43861</v>
      </c>
      <c r="P276" s="80">
        <v>0</v>
      </c>
      <c r="Q276" s="200">
        <v>43543</v>
      </c>
      <c r="R276" s="200">
        <v>43579</v>
      </c>
      <c r="S276" s="106">
        <f t="shared" si="153"/>
        <v>66984</v>
      </c>
      <c r="T276" s="202" t="s">
        <v>797</v>
      </c>
      <c r="U276" s="121">
        <v>43971</v>
      </c>
      <c r="V276" s="111">
        <v>44165</v>
      </c>
      <c r="W276" s="103">
        <v>1</v>
      </c>
      <c r="X276" s="100" t="s">
        <v>145</v>
      </c>
      <c r="Y276" s="100">
        <v>46.6</v>
      </c>
      <c r="Z276" s="129"/>
      <c r="AA276" s="106">
        <f t="shared" si="147"/>
        <v>10000</v>
      </c>
      <c r="AB276" s="106">
        <v>0</v>
      </c>
      <c r="AC276" s="106">
        <v>10000</v>
      </c>
      <c r="AD276" s="106">
        <f t="shared" si="148"/>
        <v>0</v>
      </c>
      <c r="AE276" s="106">
        <v>0</v>
      </c>
      <c r="AF276" s="106">
        <v>0</v>
      </c>
      <c r="AG276" s="90">
        <f t="shared" si="155"/>
        <v>0</v>
      </c>
      <c r="AH276" s="99" t="s">
        <v>705</v>
      </c>
    </row>
    <row r="277" spans="1:34" ht="112.5" x14ac:dyDescent="0.25">
      <c r="A277" s="15" t="s">
        <v>449</v>
      </c>
      <c r="B277" s="15"/>
      <c r="E277" s="116">
        <v>228</v>
      </c>
      <c r="F277" s="13" t="s">
        <v>269</v>
      </c>
      <c r="G277" s="13" t="s">
        <v>356</v>
      </c>
      <c r="H277" s="8">
        <v>1</v>
      </c>
      <c r="I277" s="106">
        <f t="shared" si="156"/>
        <v>134211</v>
      </c>
      <c r="J277" s="106">
        <v>0</v>
      </c>
      <c r="K277" s="106">
        <v>134211</v>
      </c>
      <c r="L277" s="80">
        <v>0</v>
      </c>
      <c r="M277" s="136" t="s">
        <v>504</v>
      </c>
      <c r="N277" s="200">
        <v>43498</v>
      </c>
      <c r="O277" s="200">
        <v>43524</v>
      </c>
      <c r="P277" s="80">
        <v>0</v>
      </c>
      <c r="Q277" s="200">
        <v>43528</v>
      </c>
      <c r="R277" s="200">
        <v>43551</v>
      </c>
      <c r="S277" s="106">
        <f t="shared" si="153"/>
        <v>134211</v>
      </c>
      <c r="T277" s="200">
        <v>43664</v>
      </c>
      <c r="U277" s="200">
        <v>43699</v>
      </c>
      <c r="V277" s="199">
        <v>44165</v>
      </c>
      <c r="W277" s="103">
        <v>1</v>
      </c>
      <c r="X277" s="100" t="s">
        <v>146</v>
      </c>
      <c r="Y277" s="100">
        <v>12.347</v>
      </c>
      <c r="Z277" s="129"/>
      <c r="AA277" s="106">
        <f t="shared" si="147"/>
        <v>0</v>
      </c>
      <c r="AB277" s="106">
        <v>0</v>
      </c>
      <c r="AC277" s="106">
        <v>0</v>
      </c>
      <c r="AD277" s="106">
        <f t="shared" si="148"/>
        <v>0</v>
      </c>
      <c r="AE277" s="106">
        <v>0</v>
      </c>
      <c r="AF277" s="106">
        <v>0</v>
      </c>
      <c r="AG277" s="90">
        <f t="shared" si="155"/>
        <v>0</v>
      </c>
      <c r="AH277" s="99"/>
    </row>
    <row r="278" spans="1:34" ht="150" x14ac:dyDescent="0.25">
      <c r="A278" s="41" t="s">
        <v>449</v>
      </c>
      <c r="B278" s="135" t="s">
        <v>452</v>
      </c>
      <c r="E278" s="116">
        <v>229</v>
      </c>
      <c r="F278" s="13" t="s">
        <v>561</v>
      </c>
      <c r="G278" s="13" t="s">
        <v>355</v>
      </c>
      <c r="H278" s="8">
        <v>1</v>
      </c>
      <c r="I278" s="106">
        <f>J278+K278</f>
        <v>84521.8</v>
      </c>
      <c r="J278" s="106">
        <v>0</v>
      </c>
      <c r="K278" s="106">
        <v>84521.8</v>
      </c>
      <c r="L278" s="80">
        <f>I278*0.05</f>
        <v>4226.09</v>
      </c>
      <c r="M278" s="200">
        <v>43878</v>
      </c>
      <c r="N278" s="202" t="s">
        <v>833</v>
      </c>
      <c r="O278" s="198">
        <v>43992</v>
      </c>
      <c r="P278" s="80">
        <v>1008</v>
      </c>
      <c r="Q278" s="198">
        <v>43999</v>
      </c>
      <c r="R278" s="198">
        <v>44042</v>
      </c>
      <c r="S278" s="106">
        <f t="shared" si="153"/>
        <v>79287.710000000006</v>
      </c>
      <c r="T278" s="198">
        <v>44047</v>
      </c>
      <c r="U278" s="198">
        <v>44074</v>
      </c>
      <c r="V278" s="198">
        <v>44190</v>
      </c>
      <c r="W278" s="103">
        <v>1</v>
      </c>
      <c r="X278" s="38" t="s">
        <v>164</v>
      </c>
      <c r="Y278" s="38"/>
      <c r="Z278" s="129">
        <v>0</v>
      </c>
      <c r="AA278" s="106">
        <f>AB278+AC278</f>
        <v>14521.8</v>
      </c>
      <c r="AB278" s="106">
        <v>0</v>
      </c>
      <c r="AC278" s="106">
        <v>14521.8</v>
      </c>
      <c r="AD278" s="106">
        <f>AE278+AF278</f>
        <v>0</v>
      </c>
      <c r="AE278" s="106">
        <v>0</v>
      </c>
      <c r="AF278" s="106">
        <v>0</v>
      </c>
      <c r="AG278" s="90">
        <f t="shared" si="155"/>
        <v>0</v>
      </c>
      <c r="AH278" s="99" t="s">
        <v>706</v>
      </c>
    </row>
    <row r="279" spans="1:34" ht="131.25" x14ac:dyDescent="0.25">
      <c r="A279" s="41" t="s">
        <v>449</v>
      </c>
      <c r="B279" s="135" t="s">
        <v>452</v>
      </c>
      <c r="E279" s="116">
        <v>230</v>
      </c>
      <c r="F279" s="13" t="s">
        <v>270</v>
      </c>
      <c r="G279" s="13" t="s">
        <v>356</v>
      </c>
      <c r="H279" s="8">
        <v>1</v>
      </c>
      <c r="I279" s="106">
        <f t="shared" si="156"/>
        <v>40000</v>
      </c>
      <c r="J279" s="106">
        <v>0</v>
      </c>
      <c r="K279" s="106">
        <v>40000</v>
      </c>
      <c r="L279" s="80">
        <v>0</v>
      </c>
      <c r="M279" s="200">
        <v>43784</v>
      </c>
      <c r="N279" s="200">
        <v>43823</v>
      </c>
      <c r="O279" s="200">
        <v>43825</v>
      </c>
      <c r="P279" s="80">
        <v>0</v>
      </c>
      <c r="Q279" s="200">
        <v>43828</v>
      </c>
      <c r="R279" s="202" t="s">
        <v>798</v>
      </c>
      <c r="S279" s="106">
        <f t="shared" si="153"/>
        <v>40000</v>
      </c>
      <c r="T279" s="121">
        <v>43942</v>
      </c>
      <c r="U279" s="198">
        <v>43951</v>
      </c>
      <c r="V279" s="111">
        <v>44530</v>
      </c>
      <c r="W279" s="103">
        <v>0</v>
      </c>
      <c r="X279" s="100">
        <v>0</v>
      </c>
      <c r="Y279" s="100"/>
      <c r="Z279" s="129"/>
      <c r="AA279" s="106">
        <f t="shared" ref="AA279:AA281" si="157">AB279+AC279</f>
        <v>2500</v>
      </c>
      <c r="AB279" s="106">
        <v>0</v>
      </c>
      <c r="AC279" s="106">
        <v>2500</v>
      </c>
      <c r="AD279" s="106">
        <f t="shared" ref="AD279:AD281" si="158">AE279+AF279</f>
        <v>0</v>
      </c>
      <c r="AE279" s="106">
        <v>0</v>
      </c>
      <c r="AF279" s="106">
        <v>0</v>
      </c>
      <c r="AG279" s="90">
        <f t="shared" si="155"/>
        <v>0</v>
      </c>
      <c r="AH279" s="99" t="s">
        <v>707</v>
      </c>
    </row>
    <row r="280" spans="1:34" ht="131.25" x14ac:dyDescent="0.25">
      <c r="A280" s="41" t="s">
        <v>449</v>
      </c>
      <c r="B280" s="135" t="s">
        <v>452</v>
      </c>
      <c r="E280" s="116">
        <v>231</v>
      </c>
      <c r="F280" s="13" t="s">
        <v>271</v>
      </c>
      <c r="G280" s="13" t="s">
        <v>356</v>
      </c>
      <c r="H280" s="8">
        <v>1</v>
      </c>
      <c r="I280" s="106">
        <f t="shared" si="156"/>
        <v>46534.696000000004</v>
      </c>
      <c r="J280" s="106">
        <v>0</v>
      </c>
      <c r="K280" s="106">
        <v>46534.696000000004</v>
      </c>
      <c r="L280" s="80">
        <v>0</v>
      </c>
      <c r="M280" s="200">
        <v>43784</v>
      </c>
      <c r="N280" s="200">
        <v>43823</v>
      </c>
      <c r="O280" s="200">
        <v>43823</v>
      </c>
      <c r="P280" s="80">
        <v>0</v>
      </c>
      <c r="Q280" s="200">
        <v>43828</v>
      </c>
      <c r="R280" s="202" t="s">
        <v>798</v>
      </c>
      <c r="S280" s="106">
        <f t="shared" si="153"/>
        <v>46534.696000000004</v>
      </c>
      <c r="T280" s="121">
        <v>43942</v>
      </c>
      <c r="U280" s="198">
        <v>43951</v>
      </c>
      <c r="V280" s="111">
        <v>44895</v>
      </c>
      <c r="W280" s="103">
        <v>0</v>
      </c>
      <c r="X280" s="100">
        <v>0</v>
      </c>
      <c r="Y280" s="100"/>
      <c r="Z280" s="129"/>
      <c r="AA280" s="106">
        <f t="shared" si="157"/>
        <v>2534.6959999999999</v>
      </c>
      <c r="AB280" s="106">
        <v>0</v>
      </c>
      <c r="AC280" s="106">
        <v>2534.6959999999999</v>
      </c>
      <c r="AD280" s="106">
        <f t="shared" si="158"/>
        <v>0</v>
      </c>
      <c r="AE280" s="106">
        <v>0</v>
      </c>
      <c r="AF280" s="106">
        <v>0</v>
      </c>
      <c r="AG280" s="90">
        <f t="shared" si="155"/>
        <v>0</v>
      </c>
      <c r="AH280" s="99" t="s">
        <v>707</v>
      </c>
    </row>
    <row r="281" spans="1:34" ht="93.75" x14ac:dyDescent="0.25">
      <c r="A281" s="41" t="s">
        <v>449</v>
      </c>
      <c r="B281" s="135" t="s">
        <v>452</v>
      </c>
      <c r="E281" s="116">
        <v>232</v>
      </c>
      <c r="F281" s="13" t="s">
        <v>272</v>
      </c>
      <c r="G281" s="13" t="s">
        <v>356</v>
      </c>
      <c r="H281" s="8">
        <v>1</v>
      </c>
      <c r="I281" s="106">
        <f t="shared" si="156"/>
        <v>60000</v>
      </c>
      <c r="J281" s="106">
        <v>0</v>
      </c>
      <c r="K281" s="106">
        <v>60000</v>
      </c>
      <c r="L281" s="80">
        <v>0</v>
      </c>
      <c r="M281" s="200">
        <v>43753</v>
      </c>
      <c r="N281" s="200">
        <v>43788</v>
      </c>
      <c r="O281" s="200">
        <v>43822</v>
      </c>
      <c r="P281" s="80">
        <v>0</v>
      </c>
      <c r="Q281" s="200">
        <v>43826</v>
      </c>
      <c r="R281" s="202" t="s">
        <v>798</v>
      </c>
      <c r="S281" s="106">
        <f t="shared" si="153"/>
        <v>60000</v>
      </c>
      <c r="T281" s="121">
        <v>43949</v>
      </c>
      <c r="U281" s="121">
        <v>43951</v>
      </c>
      <c r="V281" s="111">
        <v>44530</v>
      </c>
      <c r="W281" s="103">
        <v>0</v>
      </c>
      <c r="X281" s="100">
        <v>0</v>
      </c>
      <c r="Y281" s="100"/>
      <c r="Z281" s="129"/>
      <c r="AA281" s="106">
        <f t="shared" si="157"/>
        <v>0</v>
      </c>
      <c r="AB281" s="106">
        <v>0</v>
      </c>
      <c r="AC281" s="106">
        <v>0</v>
      </c>
      <c r="AD281" s="106">
        <f t="shared" si="158"/>
        <v>0</v>
      </c>
      <c r="AE281" s="106">
        <v>0</v>
      </c>
      <c r="AF281" s="106">
        <v>0</v>
      </c>
      <c r="AG281" s="90">
        <f t="shared" si="155"/>
        <v>0</v>
      </c>
      <c r="AH281" s="99" t="s">
        <v>708</v>
      </c>
    </row>
    <row r="282" spans="1:34" ht="337.5" x14ac:dyDescent="0.25">
      <c r="A282" s="41" t="s">
        <v>449</v>
      </c>
      <c r="B282" s="135" t="s">
        <v>452</v>
      </c>
      <c r="E282" s="116">
        <v>233</v>
      </c>
      <c r="F282" s="13" t="s">
        <v>237</v>
      </c>
      <c r="G282" s="13" t="s">
        <v>355</v>
      </c>
      <c r="H282" s="8">
        <v>1</v>
      </c>
      <c r="I282" s="106">
        <f>J282+K282</f>
        <v>56628.69</v>
      </c>
      <c r="J282" s="106">
        <v>0</v>
      </c>
      <c r="K282" s="106">
        <v>56628.69</v>
      </c>
      <c r="L282" s="80">
        <v>4524.1319999999996</v>
      </c>
      <c r="M282" s="200">
        <v>43801</v>
      </c>
      <c r="N282" s="200">
        <v>43824</v>
      </c>
      <c r="O282" s="202" t="s">
        <v>780</v>
      </c>
      <c r="P282" s="80">
        <v>904</v>
      </c>
      <c r="Q282" s="121">
        <v>44004</v>
      </c>
      <c r="R282" s="121">
        <v>44064</v>
      </c>
      <c r="S282" s="106">
        <f t="shared" si="153"/>
        <v>51200.558000000005</v>
      </c>
      <c r="T282" s="198">
        <v>44071</v>
      </c>
      <c r="U282" s="198">
        <v>44099</v>
      </c>
      <c r="V282" s="198">
        <v>44165</v>
      </c>
      <c r="W282" s="40"/>
      <c r="X282" s="38"/>
      <c r="Y282" s="38"/>
      <c r="Z282" s="129">
        <v>0</v>
      </c>
      <c r="AA282" s="106">
        <f>AB282+AC282</f>
        <v>355.13</v>
      </c>
      <c r="AB282" s="106">
        <v>0</v>
      </c>
      <c r="AC282" s="106">
        <v>355.13</v>
      </c>
      <c r="AD282" s="106">
        <f>AE282+AF282</f>
        <v>0</v>
      </c>
      <c r="AE282" s="106">
        <v>0</v>
      </c>
      <c r="AF282" s="106">
        <v>0</v>
      </c>
      <c r="AG282" s="90">
        <f t="shared" si="155"/>
        <v>0</v>
      </c>
      <c r="AH282" s="99" t="s">
        <v>709</v>
      </c>
    </row>
    <row r="283" spans="1:34" ht="150" x14ac:dyDescent="0.25">
      <c r="A283" s="15" t="s">
        <v>449</v>
      </c>
      <c r="B283" s="15"/>
      <c r="E283" s="116">
        <v>234</v>
      </c>
      <c r="F283" s="13" t="s">
        <v>273</v>
      </c>
      <c r="G283" s="13" t="s">
        <v>356</v>
      </c>
      <c r="H283" s="8">
        <v>1</v>
      </c>
      <c r="I283" s="106">
        <f t="shared" si="156"/>
        <v>103419.54</v>
      </c>
      <c r="J283" s="106">
        <v>0</v>
      </c>
      <c r="K283" s="106">
        <v>103419.54</v>
      </c>
      <c r="L283" s="80">
        <v>0</v>
      </c>
      <c r="M283" s="200">
        <v>43475</v>
      </c>
      <c r="N283" s="200">
        <v>43518</v>
      </c>
      <c r="O283" s="200">
        <v>43542</v>
      </c>
      <c r="P283" s="80">
        <v>0</v>
      </c>
      <c r="Q283" s="200">
        <v>43516</v>
      </c>
      <c r="R283" s="200">
        <v>43545</v>
      </c>
      <c r="S283" s="106">
        <f t="shared" si="153"/>
        <v>103419.54</v>
      </c>
      <c r="T283" s="202" t="s">
        <v>765</v>
      </c>
      <c r="U283" s="121">
        <v>43951</v>
      </c>
      <c r="V283" s="121">
        <v>44165</v>
      </c>
      <c r="W283" s="103">
        <v>1</v>
      </c>
      <c r="X283" s="100" t="s">
        <v>147</v>
      </c>
      <c r="Y283" s="100">
        <v>38.799999999999997</v>
      </c>
      <c r="Z283" s="129"/>
      <c r="AA283" s="106">
        <f t="shared" ref="AA283:AA286" si="159">AB283+AC283</f>
        <v>0</v>
      </c>
      <c r="AB283" s="106">
        <v>0</v>
      </c>
      <c r="AC283" s="106">
        <v>0</v>
      </c>
      <c r="AD283" s="106">
        <f t="shared" ref="AD283:AD286" si="160">AE283+AF283</f>
        <v>0</v>
      </c>
      <c r="AE283" s="106">
        <v>0</v>
      </c>
      <c r="AF283" s="106">
        <v>0</v>
      </c>
      <c r="AG283" s="90">
        <f t="shared" si="155"/>
        <v>0</v>
      </c>
      <c r="AH283" s="99" t="s">
        <v>710</v>
      </c>
    </row>
    <row r="284" spans="1:34" ht="131.25" x14ac:dyDescent="0.25">
      <c r="A284" s="41" t="s">
        <v>449</v>
      </c>
      <c r="B284" s="135" t="s">
        <v>452</v>
      </c>
      <c r="E284" s="116">
        <v>235</v>
      </c>
      <c r="F284" s="13" t="s">
        <v>277</v>
      </c>
      <c r="G284" s="13" t="s">
        <v>356</v>
      </c>
      <c r="H284" s="8">
        <v>1</v>
      </c>
      <c r="I284" s="106">
        <f t="shared" si="156"/>
        <v>60000</v>
      </c>
      <c r="J284" s="106">
        <v>0</v>
      </c>
      <c r="K284" s="106">
        <v>60000</v>
      </c>
      <c r="L284" s="80">
        <v>0</v>
      </c>
      <c r="M284" s="200">
        <v>43746</v>
      </c>
      <c r="N284" s="200">
        <v>43770</v>
      </c>
      <c r="O284" s="200">
        <v>43825</v>
      </c>
      <c r="P284" s="80"/>
      <c r="Q284" s="200">
        <v>43826</v>
      </c>
      <c r="R284" s="202" t="s">
        <v>799</v>
      </c>
      <c r="S284" s="106">
        <f t="shared" si="153"/>
        <v>60000</v>
      </c>
      <c r="T284" s="121">
        <v>43942</v>
      </c>
      <c r="U284" s="121">
        <v>43956</v>
      </c>
      <c r="V284" s="111">
        <v>44530</v>
      </c>
      <c r="W284" s="103">
        <v>0</v>
      </c>
      <c r="X284" s="100">
        <v>0</v>
      </c>
      <c r="Y284" s="100"/>
      <c r="Z284" s="129"/>
      <c r="AA284" s="106">
        <f t="shared" si="159"/>
        <v>0</v>
      </c>
      <c r="AB284" s="106">
        <v>0</v>
      </c>
      <c r="AC284" s="106">
        <v>0</v>
      </c>
      <c r="AD284" s="106">
        <f t="shared" si="160"/>
        <v>0</v>
      </c>
      <c r="AE284" s="106">
        <v>0</v>
      </c>
      <c r="AF284" s="106">
        <v>0</v>
      </c>
      <c r="AG284" s="90">
        <f t="shared" si="155"/>
        <v>0</v>
      </c>
      <c r="AH284" s="99" t="s">
        <v>711</v>
      </c>
    </row>
    <row r="285" spans="1:34" ht="56.25" x14ac:dyDescent="0.25">
      <c r="A285" s="15" t="s">
        <v>449</v>
      </c>
      <c r="B285" s="15"/>
      <c r="E285" s="116">
        <v>236</v>
      </c>
      <c r="F285" s="13" t="s">
        <v>325</v>
      </c>
      <c r="G285" s="13" t="s">
        <v>356</v>
      </c>
      <c r="H285" s="8">
        <v>1</v>
      </c>
      <c r="I285" s="106">
        <f t="shared" si="156"/>
        <v>170832</v>
      </c>
      <c r="J285" s="106">
        <v>0</v>
      </c>
      <c r="K285" s="106">
        <v>170832</v>
      </c>
      <c r="L285" s="80">
        <v>0</v>
      </c>
      <c r="M285" s="200">
        <v>43477</v>
      </c>
      <c r="N285" s="200">
        <v>43490</v>
      </c>
      <c r="O285" s="200">
        <v>43516</v>
      </c>
      <c r="P285" s="80">
        <v>0</v>
      </c>
      <c r="Q285" s="200">
        <v>43518</v>
      </c>
      <c r="R285" s="200">
        <v>43543</v>
      </c>
      <c r="S285" s="106">
        <f t="shared" si="153"/>
        <v>170832</v>
      </c>
      <c r="T285" s="200">
        <v>43874</v>
      </c>
      <c r="U285" s="200">
        <v>43931</v>
      </c>
      <c r="V285" s="199">
        <v>44190</v>
      </c>
      <c r="W285" s="103">
        <v>1</v>
      </c>
      <c r="X285" s="100" t="s">
        <v>148</v>
      </c>
      <c r="Y285" s="100"/>
      <c r="Z285" s="129"/>
      <c r="AA285" s="106">
        <f t="shared" si="159"/>
        <v>10000</v>
      </c>
      <c r="AB285" s="106">
        <v>0</v>
      </c>
      <c r="AC285" s="106">
        <v>10000</v>
      </c>
      <c r="AD285" s="106">
        <f t="shared" si="160"/>
        <v>0</v>
      </c>
      <c r="AE285" s="106">
        <v>0</v>
      </c>
      <c r="AF285" s="106">
        <v>0</v>
      </c>
      <c r="AG285" s="90">
        <f t="shared" si="155"/>
        <v>0</v>
      </c>
      <c r="AH285" s="99"/>
    </row>
    <row r="286" spans="1:34" ht="112.5" x14ac:dyDescent="0.25">
      <c r="A286" s="41" t="s">
        <v>449</v>
      </c>
      <c r="B286" s="135" t="s">
        <v>452</v>
      </c>
      <c r="E286" s="116">
        <v>237</v>
      </c>
      <c r="F286" s="13" t="s">
        <v>275</v>
      </c>
      <c r="G286" s="13" t="s">
        <v>356</v>
      </c>
      <c r="H286" s="8">
        <v>1</v>
      </c>
      <c r="I286" s="106">
        <f t="shared" si="156"/>
        <v>300000</v>
      </c>
      <c r="J286" s="106">
        <v>0</v>
      </c>
      <c r="K286" s="106">
        <v>300000</v>
      </c>
      <c r="L286" s="80">
        <v>0</v>
      </c>
      <c r="M286" s="125">
        <v>43712</v>
      </c>
      <c r="N286" s="125">
        <v>43735</v>
      </c>
      <c r="O286" s="125">
        <v>43828</v>
      </c>
      <c r="P286" s="80"/>
      <c r="Q286" s="125">
        <v>43829</v>
      </c>
      <c r="R286" s="202" t="s">
        <v>834</v>
      </c>
      <c r="S286" s="106">
        <f t="shared" si="153"/>
        <v>300000</v>
      </c>
      <c r="T286" s="170">
        <v>43941</v>
      </c>
      <c r="U286" s="121">
        <v>43971</v>
      </c>
      <c r="V286" s="111">
        <v>44550</v>
      </c>
      <c r="W286" s="103">
        <v>0</v>
      </c>
      <c r="X286" s="100">
        <v>0</v>
      </c>
      <c r="Y286" s="100"/>
      <c r="Z286" s="129"/>
      <c r="AA286" s="106">
        <f t="shared" si="159"/>
        <v>0</v>
      </c>
      <c r="AB286" s="106">
        <v>0</v>
      </c>
      <c r="AC286" s="106">
        <v>0</v>
      </c>
      <c r="AD286" s="106">
        <f t="shared" si="160"/>
        <v>0</v>
      </c>
      <c r="AE286" s="106">
        <v>0</v>
      </c>
      <c r="AF286" s="106">
        <v>0</v>
      </c>
      <c r="AG286" s="90">
        <f t="shared" si="155"/>
        <v>0</v>
      </c>
      <c r="AH286" s="99" t="s">
        <v>712</v>
      </c>
    </row>
    <row r="287" spans="1:34" s="20" customFormat="1" ht="78" x14ac:dyDescent="0.25">
      <c r="E287" s="55"/>
      <c r="F287" s="55" t="s">
        <v>361</v>
      </c>
      <c r="G287" s="55"/>
      <c r="H287" s="21">
        <f>SUM(H288:H331)</f>
        <v>44</v>
      </c>
      <c r="I287" s="56">
        <f>SUM(I288:I331)</f>
        <v>288949.13899999997</v>
      </c>
      <c r="J287" s="115">
        <f t="shared" ref="J287:K287" si="161">SUM(J288:J331)</f>
        <v>0</v>
      </c>
      <c r="K287" s="115">
        <f t="shared" si="161"/>
        <v>288949.13899999997</v>
      </c>
      <c r="L287" s="115">
        <f>SUM(L288:L331)</f>
        <v>176642.98900000006</v>
      </c>
      <c r="M287" s="190"/>
      <c r="N287" s="190"/>
      <c r="O287" s="190"/>
      <c r="P287" s="115">
        <f>SUM(P288:P331)</f>
        <v>112306.15</v>
      </c>
      <c r="Q287" s="190"/>
      <c r="R287" s="190"/>
      <c r="S287" s="115">
        <f>SUM(S288:S331)</f>
        <v>0</v>
      </c>
      <c r="T287" s="190"/>
      <c r="U287" s="190"/>
      <c r="V287" s="190"/>
      <c r="W287" s="102">
        <f>SUM(W288:W331)</f>
        <v>0</v>
      </c>
      <c r="X287" s="114"/>
      <c r="Y287" s="114"/>
      <c r="Z287" s="131"/>
      <c r="AA287" s="115">
        <f>SUM(AA288:AA331)</f>
        <v>173555.80900000001</v>
      </c>
      <c r="AB287" s="115">
        <f t="shared" ref="AB287:AC287" si="162">SUM(AB288:AB331)</f>
        <v>0</v>
      </c>
      <c r="AC287" s="115">
        <f t="shared" si="162"/>
        <v>173555.80900000001</v>
      </c>
      <c r="AD287" s="115">
        <f>SUM(AD288:AD331)</f>
        <v>11225.228099999998</v>
      </c>
      <c r="AE287" s="115">
        <f t="shared" ref="AE287:AF287" si="163">SUM(AE288:AE331)</f>
        <v>0</v>
      </c>
      <c r="AF287" s="115">
        <f t="shared" si="163"/>
        <v>11225.228099999998</v>
      </c>
      <c r="AG287" s="88">
        <f t="shared" si="155"/>
        <v>3.8848456648282315</v>
      </c>
      <c r="AH287" s="78"/>
    </row>
    <row r="288" spans="1:34" ht="112.5" x14ac:dyDescent="0.25">
      <c r="A288" s="41" t="s">
        <v>450</v>
      </c>
      <c r="E288" s="57">
        <v>238</v>
      </c>
      <c r="F288" s="13" t="s">
        <v>213</v>
      </c>
      <c r="G288" s="13" t="s">
        <v>355</v>
      </c>
      <c r="H288" s="8">
        <v>1</v>
      </c>
      <c r="I288" s="106">
        <f t="shared" ref="I288:I310" si="164">J288+K288</f>
        <v>3377.7339999999999</v>
      </c>
      <c r="J288" s="106">
        <v>0</v>
      </c>
      <c r="K288" s="106">
        <v>3377.7339999999999</v>
      </c>
      <c r="L288" s="80">
        <v>1906.8240000000001</v>
      </c>
      <c r="M288" s="200">
        <v>43802</v>
      </c>
      <c r="N288" s="200">
        <v>43824</v>
      </c>
      <c r="O288" s="202" t="s">
        <v>781</v>
      </c>
      <c r="P288" s="80">
        <f t="shared" ref="P288:P300" si="165">I288-L288</f>
        <v>1470.9099999999999</v>
      </c>
      <c r="Q288" s="202">
        <v>44036</v>
      </c>
      <c r="R288" s="198">
        <v>44097</v>
      </c>
      <c r="S288" s="107">
        <f t="shared" ref="S288:S331" si="166">I288-L288-P288</f>
        <v>0</v>
      </c>
      <c r="T288" s="183">
        <v>0</v>
      </c>
      <c r="U288" s="183">
        <v>0</v>
      </c>
      <c r="V288" s="183">
        <v>0</v>
      </c>
      <c r="W288" s="103">
        <v>0</v>
      </c>
      <c r="X288" s="100">
        <v>0</v>
      </c>
      <c r="Y288" s="100"/>
      <c r="Z288" s="129">
        <v>0</v>
      </c>
      <c r="AA288" s="106">
        <f t="shared" ref="AA288:AA331" si="167">AB288+AC288</f>
        <v>2560.8240000000001</v>
      </c>
      <c r="AB288" s="106">
        <v>0</v>
      </c>
      <c r="AC288" s="106">
        <v>2560.8240000000001</v>
      </c>
      <c r="AD288" s="106">
        <f t="shared" ref="AD288:AD331" si="168">AE288+AF288</f>
        <v>0</v>
      </c>
      <c r="AE288" s="106">
        <v>0</v>
      </c>
      <c r="AF288" s="106">
        <v>0</v>
      </c>
      <c r="AG288" s="90">
        <f t="shared" si="155"/>
        <v>0</v>
      </c>
      <c r="AH288" s="99" t="s">
        <v>713</v>
      </c>
    </row>
    <row r="289" spans="1:34" ht="131.25" x14ac:dyDescent="0.25">
      <c r="A289" s="41" t="s">
        <v>450</v>
      </c>
      <c r="E289" s="57">
        <v>239</v>
      </c>
      <c r="F289" s="13" t="s">
        <v>215</v>
      </c>
      <c r="G289" s="13" t="s">
        <v>355</v>
      </c>
      <c r="H289" s="8">
        <v>1</v>
      </c>
      <c r="I289" s="106">
        <f t="shared" si="164"/>
        <v>1249.24</v>
      </c>
      <c r="J289" s="106">
        <v>0</v>
      </c>
      <c r="K289" s="106">
        <v>1249.24</v>
      </c>
      <c r="L289" s="80">
        <v>816.83</v>
      </c>
      <c r="M289" s="200">
        <v>43801</v>
      </c>
      <c r="N289" s="200">
        <v>43824</v>
      </c>
      <c r="O289" s="202" t="s">
        <v>773</v>
      </c>
      <c r="P289" s="80">
        <f t="shared" si="165"/>
        <v>432.40999999999997</v>
      </c>
      <c r="Q289" s="198">
        <v>44012</v>
      </c>
      <c r="R289" s="198">
        <v>44074</v>
      </c>
      <c r="S289" s="107">
        <f t="shared" si="166"/>
        <v>0</v>
      </c>
      <c r="T289" s="183">
        <v>0</v>
      </c>
      <c r="U289" s="183">
        <v>0</v>
      </c>
      <c r="V289" s="183">
        <v>0</v>
      </c>
      <c r="W289" s="103">
        <v>0</v>
      </c>
      <c r="X289" s="100">
        <v>0</v>
      </c>
      <c r="Y289" s="100"/>
      <c r="Z289" s="129">
        <v>0</v>
      </c>
      <c r="AA289" s="106">
        <f t="shared" si="167"/>
        <v>898.83</v>
      </c>
      <c r="AB289" s="106">
        <v>0</v>
      </c>
      <c r="AC289" s="106">
        <v>898.83</v>
      </c>
      <c r="AD289" s="106">
        <f t="shared" si="168"/>
        <v>350.41199999999998</v>
      </c>
      <c r="AE289" s="106">
        <v>0</v>
      </c>
      <c r="AF289" s="106">
        <v>350.41199999999998</v>
      </c>
      <c r="AG289" s="90">
        <f t="shared" si="155"/>
        <v>28.050014408760525</v>
      </c>
      <c r="AH289" s="99" t="s">
        <v>714</v>
      </c>
    </row>
    <row r="290" spans="1:34" ht="131.25" x14ac:dyDescent="0.25">
      <c r="A290" s="41" t="s">
        <v>450</v>
      </c>
      <c r="E290" s="116">
        <v>240</v>
      </c>
      <c r="F290" s="13" t="s">
        <v>216</v>
      </c>
      <c r="G290" s="13" t="s">
        <v>355</v>
      </c>
      <c r="H290" s="8">
        <v>1</v>
      </c>
      <c r="I290" s="106">
        <f t="shared" si="164"/>
        <v>2652.8850000000002</v>
      </c>
      <c r="J290" s="106">
        <v>0</v>
      </c>
      <c r="K290" s="106">
        <v>2652.8850000000002</v>
      </c>
      <c r="L290" s="80">
        <v>414.96499999999997</v>
      </c>
      <c r="M290" s="200">
        <v>43895</v>
      </c>
      <c r="N290" s="199">
        <v>43945</v>
      </c>
      <c r="O290" s="121">
        <v>44034</v>
      </c>
      <c r="P290" s="80">
        <f t="shared" si="165"/>
        <v>2237.92</v>
      </c>
      <c r="Q290" s="198">
        <v>44041</v>
      </c>
      <c r="R290" s="198">
        <v>44102</v>
      </c>
      <c r="S290" s="107">
        <f t="shared" si="166"/>
        <v>0</v>
      </c>
      <c r="T290" s="183">
        <v>0</v>
      </c>
      <c r="U290" s="183">
        <v>0</v>
      </c>
      <c r="V290" s="183">
        <v>0</v>
      </c>
      <c r="W290" s="103">
        <v>0</v>
      </c>
      <c r="X290" s="100">
        <v>0</v>
      </c>
      <c r="Y290" s="100"/>
      <c r="Z290" s="129">
        <v>0</v>
      </c>
      <c r="AA290" s="106">
        <f t="shared" si="167"/>
        <v>446.96499999999997</v>
      </c>
      <c r="AB290" s="106">
        <v>0</v>
      </c>
      <c r="AC290" s="106">
        <v>446.96499999999997</v>
      </c>
      <c r="AD290" s="106">
        <f t="shared" si="168"/>
        <v>0</v>
      </c>
      <c r="AE290" s="106">
        <v>0</v>
      </c>
      <c r="AF290" s="106">
        <v>0</v>
      </c>
      <c r="AG290" s="90">
        <f t="shared" si="155"/>
        <v>0</v>
      </c>
      <c r="AH290" s="99" t="s">
        <v>715</v>
      </c>
    </row>
    <row r="291" spans="1:34" ht="150" x14ac:dyDescent="0.25">
      <c r="A291" s="41" t="s">
        <v>450</v>
      </c>
      <c r="E291" s="116">
        <v>241</v>
      </c>
      <c r="F291" s="13" t="s">
        <v>217</v>
      </c>
      <c r="G291" s="13" t="s">
        <v>355</v>
      </c>
      <c r="H291" s="8">
        <v>1</v>
      </c>
      <c r="I291" s="106">
        <f t="shared" si="164"/>
        <v>4955.5</v>
      </c>
      <c r="J291" s="106">
        <v>0</v>
      </c>
      <c r="K291" s="106">
        <v>4955.5</v>
      </c>
      <c r="L291" s="80">
        <v>2775.15</v>
      </c>
      <c r="M291" s="200">
        <v>43801</v>
      </c>
      <c r="N291" s="200">
        <v>43828</v>
      </c>
      <c r="O291" s="202" t="s">
        <v>800</v>
      </c>
      <c r="P291" s="80">
        <f t="shared" si="165"/>
        <v>2180.35</v>
      </c>
      <c r="Q291" s="121">
        <v>44031</v>
      </c>
      <c r="R291" s="121">
        <v>44092</v>
      </c>
      <c r="S291" s="107">
        <f t="shared" si="166"/>
        <v>0</v>
      </c>
      <c r="T291" s="183">
        <v>0</v>
      </c>
      <c r="U291" s="183">
        <v>0</v>
      </c>
      <c r="V291" s="183">
        <v>0</v>
      </c>
      <c r="W291" s="103">
        <v>0</v>
      </c>
      <c r="X291" s="100">
        <v>0</v>
      </c>
      <c r="Y291" s="100"/>
      <c r="Z291" s="129">
        <v>0</v>
      </c>
      <c r="AA291" s="106">
        <f t="shared" si="167"/>
        <v>3766.15</v>
      </c>
      <c r="AB291" s="106">
        <v>0</v>
      </c>
      <c r="AC291" s="106">
        <v>3766.15</v>
      </c>
      <c r="AD291" s="106">
        <f t="shared" si="168"/>
        <v>1189.3499999999999</v>
      </c>
      <c r="AE291" s="106">
        <v>0</v>
      </c>
      <c r="AF291" s="106">
        <v>1189.3499999999999</v>
      </c>
      <c r="AG291" s="90">
        <f t="shared" si="155"/>
        <v>24.000605387952778</v>
      </c>
      <c r="AH291" s="99" t="s">
        <v>716</v>
      </c>
    </row>
    <row r="292" spans="1:34" ht="131.25" x14ac:dyDescent="0.25">
      <c r="A292" s="41" t="s">
        <v>450</v>
      </c>
      <c r="E292" s="116">
        <v>242</v>
      </c>
      <c r="F292" s="13" t="s">
        <v>218</v>
      </c>
      <c r="G292" s="13" t="s">
        <v>355</v>
      </c>
      <c r="H292" s="8">
        <v>1</v>
      </c>
      <c r="I292" s="106">
        <f t="shared" si="164"/>
        <v>14126.61</v>
      </c>
      <c r="J292" s="106">
        <v>0</v>
      </c>
      <c r="K292" s="106">
        <v>14126.61</v>
      </c>
      <c r="L292" s="80">
        <v>3050</v>
      </c>
      <c r="M292" s="200">
        <v>43895</v>
      </c>
      <c r="N292" s="199">
        <v>43945</v>
      </c>
      <c r="O292" s="121">
        <v>44053</v>
      </c>
      <c r="P292" s="80">
        <f t="shared" si="165"/>
        <v>11076.61</v>
      </c>
      <c r="Q292" s="198">
        <v>44060</v>
      </c>
      <c r="R292" s="198">
        <v>44120</v>
      </c>
      <c r="S292" s="107">
        <f t="shared" si="166"/>
        <v>0</v>
      </c>
      <c r="T292" s="183">
        <v>0</v>
      </c>
      <c r="U292" s="183">
        <v>0</v>
      </c>
      <c r="V292" s="183">
        <v>0</v>
      </c>
      <c r="W292" s="103">
        <v>0</v>
      </c>
      <c r="X292" s="100">
        <v>0</v>
      </c>
      <c r="Y292" s="100"/>
      <c r="Z292" s="129">
        <v>0</v>
      </c>
      <c r="AA292" s="106">
        <f t="shared" si="167"/>
        <v>5250</v>
      </c>
      <c r="AB292" s="106">
        <v>0</v>
      </c>
      <c r="AC292" s="106">
        <v>5250</v>
      </c>
      <c r="AD292" s="106">
        <f t="shared" si="168"/>
        <v>0</v>
      </c>
      <c r="AE292" s="106">
        <v>0</v>
      </c>
      <c r="AF292" s="106">
        <v>0</v>
      </c>
      <c r="AG292" s="90">
        <f t="shared" si="155"/>
        <v>0</v>
      </c>
      <c r="AH292" s="99" t="s">
        <v>717</v>
      </c>
    </row>
    <row r="293" spans="1:34" ht="131.25" x14ac:dyDescent="0.25">
      <c r="A293" s="41" t="s">
        <v>450</v>
      </c>
      <c r="E293" s="116">
        <v>243</v>
      </c>
      <c r="F293" s="13" t="s">
        <v>224</v>
      </c>
      <c r="G293" s="13" t="s">
        <v>355</v>
      </c>
      <c r="H293" s="8">
        <v>1</v>
      </c>
      <c r="I293" s="106">
        <f t="shared" si="164"/>
        <v>4311.76</v>
      </c>
      <c r="J293" s="106">
        <v>0</v>
      </c>
      <c r="K293" s="106">
        <v>4311.76</v>
      </c>
      <c r="L293" s="80">
        <v>3240.11</v>
      </c>
      <c r="M293" s="200">
        <v>43801</v>
      </c>
      <c r="N293" s="200">
        <v>43824</v>
      </c>
      <c r="O293" s="202" t="s">
        <v>801</v>
      </c>
      <c r="P293" s="80">
        <f t="shared" si="165"/>
        <v>1071.6500000000001</v>
      </c>
      <c r="Q293" s="121">
        <v>44041</v>
      </c>
      <c r="R293" s="198">
        <v>44102</v>
      </c>
      <c r="S293" s="107">
        <f t="shared" si="166"/>
        <v>0</v>
      </c>
      <c r="T293" s="183">
        <v>0</v>
      </c>
      <c r="U293" s="183">
        <v>0</v>
      </c>
      <c r="V293" s="183">
        <v>0</v>
      </c>
      <c r="W293" s="103">
        <v>0</v>
      </c>
      <c r="X293" s="100">
        <v>0</v>
      </c>
      <c r="Y293" s="100"/>
      <c r="Z293" s="129">
        <v>0</v>
      </c>
      <c r="AA293" s="106">
        <f t="shared" si="167"/>
        <v>3990.23</v>
      </c>
      <c r="AB293" s="106">
        <v>0</v>
      </c>
      <c r="AC293" s="106">
        <v>3990.23</v>
      </c>
      <c r="AD293" s="106">
        <f t="shared" si="168"/>
        <v>0</v>
      </c>
      <c r="AE293" s="106">
        <v>0</v>
      </c>
      <c r="AF293" s="106">
        <v>0</v>
      </c>
      <c r="AG293" s="90">
        <f t="shared" si="155"/>
        <v>0</v>
      </c>
      <c r="AH293" s="99" t="s">
        <v>714</v>
      </c>
    </row>
    <row r="294" spans="1:34" ht="75" x14ac:dyDescent="0.25">
      <c r="A294" s="41" t="s">
        <v>450</v>
      </c>
      <c r="E294" s="116">
        <v>244</v>
      </c>
      <c r="F294" s="13" t="s">
        <v>98</v>
      </c>
      <c r="G294" s="13" t="s">
        <v>355</v>
      </c>
      <c r="H294" s="8">
        <v>1</v>
      </c>
      <c r="I294" s="106">
        <f t="shared" si="164"/>
        <v>4473.6100000000006</v>
      </c>
      <c r="J294" s="106">
        <v>0</v>
      </c>
      <c r="K294" s="106">
        <v>4473.6100000000006</v>
      </c>
      <c r="L294" s="80">
        <v>2740.6</v>
      </c>
      <c r="M294" s="200">
        <v>43801</v>
      </c>
      <c r="N294" s="200">
        <v>43828</v>
      </c>
      <c r="O294" s="202" t="s">
        <v>773</v>
      </c>
      <c r="P294" s="80">
        <f t="shared" si="165"/>
        <v>1733.0100000000007</v>
      </c>
      <c r="Q294" s="121">
        <v>44012</v>
      </c>
      <c r="R294" s="198">
        <v>44074</v>
      </c>
      <c r="S294" s="107">
        <f t="shared" si="166"/>
        <v>0</v>
      </c>
      <c r="T294" s="183">
        <v>0</v>
      </c>
      <c r="U294" s="183">
        <v>0</v>
      </c>
      <c r="V294" s="183">
        <v>0</v>
      </c>
      <c r="W294" s="103">
        <v>0</v>
      </c>
      <c r="X294" s="100">
        <v>0</v>
      </c>
      <c r="Y294" s="100"/>
      <c r="Z294" s="129">
        <v>0</v>
      </c>
      <c r="AA294" s="106">
        <f t="shared" si="167"/>
        <v>3299.07</v>
      </c>
      <c r="AB294" s="106">
        <v>0</v>
      </c>
      <c r="AC294" s="106">
        <v>3299.07</v>
      </c>
      <c r="AD294" s="106">
        <f t="shared" si="168"/>
        <v>0</v>
      </c>
      <c r="AE294" s="106">
        <v>0</v>
      </c>
      <c r="AF294" s="106">
        <v>0</v>
      </c>
      <c r="AG294" s="90">
        <f t="shared" si="155"/>
        <v>0</v>
      </c>
      <c r="AH294" s="99" t="s">
        <v>714</v>
      </c>
    </row>
    <row r="295" spans="1:34" ht="225" x14ac:dyDescent="0.25">
      <c r="A295" s="41" t="s">
        <v>450</v>
      </c>
      <c r="E295" s="116">
        <v>245</v>
      </c>
      <c r="F295" s="13" t="s">
        <v>226</v>
      </c>
      <c r="G295" s="13" t="s">
        <v>355</v>
      </c>
      <c r="H295" s="8">
        <v>1</v>
      </c>
      <c r="I295" s="106">
        <f t="shared" si="164"/>
        <v>9443.49</v>
      </c>
      <c r="J295" s="106">
        <v>0</v>
      </c>
      <c r="K295" s="106">
        <v>9443.49</v>
      </c>
      <c r="L295" s="80">
        <v>5532.12</v>
      </c>
      <c r="M295" s="200">
        <v>43802</v>
      </c>
      <c r="N295" s="202" t="s">
        <v>802</v>
      </c>
      <c r="O295" s="121">
        <v>44058</v>
      </c>
      <c r="P295" s="80">
        <f t="shared" si="165"/>
        <v>3911.37</v>
      </c>
      <c r="Q295" s="198">
        <v>44067</v>
      </c>
      <c r="R295" s="198">
        <v>44127</v>
      </c>
      <c r="S295" s="107">
        <f t="shared" si="166"/>
        <v>0</v>
      </c>
      <c r="T295" s="183">
        <v>0</v>
      </c>
      <c r="U295" s="183">
        <v>0</v>
      </c>
      <c r="V295" s="183">
        <v>0</v>
      </c>
      <c r="W295" s="103">
        <v>0</v>
      </c>
      <c r="X295" s="100">
        <v>0</v>
      </c>
      <c r="Y295" s="100"/>
      <c r="Z295" s="129">
        <v>0</v>
      </c>
      <c r="AA295" s="106">
        <f t="shared" si="167"/>
        <v>6717.12</v>
      </c>
      <c r="AB295" s="106">
        <v>0</v>
      </c>
      <c r="AC295" s="106">
        <v>6717.12</v>
      </c>
      <c r="AD295" s="106">
        <f t="shared" si="168"/>
        <v>0</v>
      </c>
      <c r="AE295" s="106">
        <v>0</v>
      </c>
      <c r="AF295" s="106">
        <v>0</v>
      </c>
      <c r="AG295" s="90">
        <f t="shared" si="155"/>
        <v>0</v>
      </c>
      <c r="AH295" s="99" t="s">
        <v>718</v>
      </c>
    </row>
    <row r="296" spans="1:34" ht="93.75" x14ac:dyDescent="0.25">
      <c r="A296" s="41" t="s">
        <v>450</v>
      </c>
      <c r="E296" s="116">
        <v>246</v>
      </c>
      <c r="F296" s="13" t="s">
        <v>228</v>
      </c>
      <c r="G296" s="13" t="s">
        <v>355</v>
      </c>
      <c r="H296" s="8">
        <v>1</v>
      </c>
      <c r="I296" s="106">
        <f t="shared" si="164"/>
        <v>5044.05</v>
      </c>
      <c r="J296" s="106">
        <v>0</v>
      </c>
      <c r="K296" s="106">
        <v>5044.05</v>
      </c>
      <c r="L296" s="80">
        <v>2803.04</v>
      </c>
      <c r="M296" s="200">
        <v>43801</v>
      </c>
      <c r="N296" s="200">
        <v>43828</v>
      </c>
      <c r="O296" s="202" t="s">
        <v>773</v>
      </c>
      <c r="P296" s="80">
        <f t="shared" si="165"/>
        <v>2241.0100000000002</v>
      </c>
      <c r="Q296" s="121">
        <v>44012</v>
      </c>
      <c r="R296" s="198">
        <v>44074</v>
      </c>
      <c r="S296" s="107">
        <f t="shared" si="166"/>
        <v>0</v>
      </c>
      <c r="T296" s="183">
        <v>0</v>
      </c>
      <c r="U296" s="183">
        <v>0</v>
      </c>
      <c r="V296" s="183">
        <v>0</v>
      </c>
      <c r="W296" s="103">
        <v>0</v>
      </c>
      <c r="X296" s="100">
        <v>0</v>
      </c>
      <c r="Y296" s="100"/>
      <c r="Z296" s="129">
        <v>0</v>
      </c>
      <c r="AA296" s="106">
        <f t="shared" si="167"/>
        <v>3603.04</v>
      </c>
      <c r="AB296" s="106">
        <v>0</v>
      </c>
      <c r="AC296" s="106">
        <v>3603.04</v>
      </c>
      <c r="AD296" s="106">
        <f t="shared" si="168"/>
        <v>0</v>
      </c>
      <c r="AE296" s="106">
        <v>0</v>
      </c>
      <c r="AF296" s="106">
        <v>0</v>
      </c>
      <c r="AG296" s="90">
        <f t="shared" ref="AG296:AG327" si="169">AF296/I296*100</f>
        <v>0</v>
      </c>
      <c r="AH296" s="99" t="s">
        <v>714</v>
      </c>
    </row>
    <row r="297" spans="1:34" ht="112.5" x14ac:dyDescent="0.25">
      <c r="A297" s="41" t="s">
        <v>450</v>
      </c>
      <c r="E297" s="116">
        <v>247</v>
      </c>
      <c r="F297" s="13" t="s">
        <v>229</v>
      </c>
      <c r="G297" s="13" t="s">
        <v>355</v>
      </c>
      <c r="H297" s="8">
        <v>1</v>
      </c>
      <c r="I297" s="106">
        <f t="shared" si="164"/>
        <v>5033.7</v>
      </c>
      <c r="J297" s="106">
        <v>0</v>
      </c>
      <c r="K297" s="106">
        <v>5033.7</v>
      </c>
      <c r="L297" s="80">
        <v>2796.5</v>
      </c>
      <c r="M297" s="200">
        <v>43801</v>
      </c>
      <c r="N297" s="200">
        <v>43824</v>
      </c>
      <c r="O297" s="202" t="s">
        <v>780</v>
      </c>
      <c r="P297" s="80">
        <f t="shared" si="165"/>
        <v>2237.1999999999998</v>
      </c>
      <c r="Q297" s="121">
        <v>44004</v>
      </c>
      <c r="R297" s="198">
        <v>44064</v>
      </c>
      <c r="S297" s="107">
        <f t="shared" si="166"/>
        <v>0</v>
      </c>
      <c r="T297" s="183">
        <v>0</v>
      </c>
      <c r="U297" s="183">
        <v>0</v>
      </c>
      <c r="V297" s="183">
        <v>0</v>
      </c>
      <c r="W297" s="103">
        <v>0</v>
      </c>
      <c r="X297" s="100">
        <v>0</v>
      </c>
      <c r="Y297" s="100"/>
      <c r="Z297" s="129">
        <v>0</v>
      </c>
      <c r="AA297" s="106">
        <f t="shared" si="167"/>
        <v>3595.5</v>
      </c>
      <c r="AB297" s="106">
        <v>0</v>
      </c>
      <c r="AC297" s="106">
        <v>3595.5</v>
      </c>
      <c r="AD297" s="106">
        <f t="shared" si="168"/>
        <v>1180.5225</v>
      </c>
      <c r="AE297" s="106">
        <v>0</v>
      </c>
      <c r="AF297" s="106">
        <v>1180.5225</v>
      </c>
      <c r="AG297" s="90">
        <f t="shared" si="169"/>
        <v>23.452380952380956</v>
      </c>
      <c r="AH297" s="99" t="s">
        <v>714</v>
      </c>
    </row>
    <row r="298" spans="1:34" ht="93.75" x14ac:dyDescent="0.25">
      <c r="A298" s="41" t="s">
        <v>450</v>
      </c>
      <c r="E298" s="116">
        <v>248</v>
      </c>
      <c r="F298" s="13" t="s">
        <v>230</v>
      </c>
      <c r="G298" s="13" t="s">
        <v>355</v>
      </c>
      <c r="H298" s="8">
        <v>1</v>
      </c>
      <c r="I298" s="106">
        <f t="shared" si="164"/>
        <v>3681.75</v>
      </c>
      <c r="J298" s="106">
        <v>0</v>
      </c>
      <c r="K298" s="106">
        <v>3681.75</v>
      </c>
      <c r="L298" s="80">
        <v>2140.48</v>
      </c>
      <c r="M298" s="200">
        <v>43802</v>
      </c>
      <c r="N298" s="200">
        <v>43840</v>
      </c>
      <c r="O298" s="202" t="s">
        <v>780</v>
      </c>
      <c r="P298" s="80">
        <f t="shared" si="165"/>
        <v>1541.27</v>
      </c>
      <c r="Q298" s="121">
        <v>44004</v>
      </c>
      <c r="R298" s="121">
        <v>44064</v>
      </c>
      <c r="S298" s="107">
        <f t="shared" si="166"/>
        <v>0</v>
      </c>
      <c r="T298" s="183">
        <v>0</v>
      </c>
      <c r="U298" s="183">
        <v>0</v>
      </c>
      <c r="V298" s="183">
        <v>0</v>
      </c>
      <c r="W298" s="103">
        <v>0</v>
      </c>
      <c r="X298" s="100">
        <v>0</v>
      </c>
      <c r="Y298" s="100"/>
      <c r="Z298" s="129">
        <v>0</v>
      </c>
      <c r="AA298" s="106">
        <f t="shared" si="167"/>
        <v>2764.4</v>
      </c>
      <c r="AB298" s="106">
        <v>0</v>
      </c>
      <c r="AC298" s="106">
        <v>2764.4</v>
      </c>
      <c r="AD298" s="106">
        <f t="shared" si="168"/>
        <v>0</v>
      </c>
      <c r="AE298" s="106">
        <v>0</v>
      </c>
      <c r="AF298" s="106">
        <v>0</v>
      </c>
      <c r="AG298" s="90">
        <f t="shared" si="169"/>
        <v>0</v>
      </c>
      <c r="AH298" s="99" t="s">
        <v>719</v>
      </c>
    </row>
    <row r="299" spans="1:34" ht="93.75" x14ac:dyDescent="0.25">
      <c r="A299" s="41" t="s">
        <v>450</v>
      </c>
      <c r="E299" s="116">
        <v>249</v>
      </c>
      <c r="F299" s="13" t="s">
        <v>231</v>
      </c>
      <c r="G299" s="13" t="s">
        <v>355</v>
      </c>
      <c r="H299" s="8">
        <v>1</v>
      </c>
      <c r="I299" s="106">
        <f t="shared" si="164"/>
        <v>3446.19</v>
      </c>
      <c r="J299" s="106">
        <v>0</v>
      </c>
      <c r="K299" s="106">
        <v>3446.19</v>
      </c>
      <c r="L299" s="80">
        <v>2003.61</v>
      </c>
      <c r="M299" s="200">
        <v>43801</v>
      </c>
      <c r="N299" s="200">
        <v>43824</v>
      </c>
      <c r="O299" s="202" t="s">
        <v>762</v>
      </c>
      <c r="P299" s="80">
        <f t="shared" si="165"/>
        <v>1442.5800000000002</v>
      </c>
      <c r="Q299" s="121">
        <v>43957</v>
      </c>
      <c r="R299" s="121">
        <v>43985</v>
      </c>
      <c r="S299" s="107">
        <f t="shared" si="166"/>
        <v>0</v>
      </c>
      <c r="T299" s="183">
        <v>0</v>
      </c>
      <c r="U299" s="183">
        <v>0</v>
      </c>
      <c r="V299" s="183">
        <v>0</v>
      </c>
      <c r="W299" s="103">
        <v>0</v>
      </c>
      <c r="X299" s="100">
        <v>0</v>
      </c>
      <c r="Y299" s="100"/>
      <c r="Z299" s="129">
        <v>0</v>
      </c>
      <c r="AA299" s="106">
        <f t="shared" si="167"/>
        <v>2587.5100000000002</v>
      </c>
      <c r="AB299" s="106">
        <v>0</v>
      </c>
      <c r="AC299" s="106">
        <v>2587.5100000000002</v>
      </c>
      <c r="AD299" s="106">
        <f t="shared" si="168"/>
        <v>858.68399999999997</v>
      </c>
      <c r="AE299" s="106">
        <v>0</v>
      </c>
      <c r="AF299" s="106">
        <v>858.68399999999997</v>
      </c>
      <c r="AG299" s="90">
        <f t="shared" si="169"/>
        <v>24.916908237793038</v>
      </c>
      <c r="AH299" s="99" t="s">
        <v>720</v>
      </c>
    </row>
    <row r="300" spans="1:34" ht="337.5" x14ac:dyDescent="0.25">
      <c r="A300" s="41" t="s">
        <v>450</v>
      </c>
      <c r="E300" s="116">
        <v>250</v>
      </c>
      <c r="F300" s="13" t="s">
        <v>232</v>
      </c>
      <c r="G300" s="13" t="s">
        <v>355</v>
      </c>
      <c r="H300" s="8">
        <v>1</v>
      </c>
      <c r="I300" s="106">
        <f t="shared" si="164"/>
        <v>5331.25</v>
      </c>
      <c r="J300" s="106">
        <v>0</v>
      </c>
      <c r="K300" s="106">
        <v>5331.25</v>
      </c>
      <c r="L300" s="80">
        <v>4063.89</v>
      </c>
      <c r="M300" s="200">
        <v>43801</v>
      </c>
      <c r="N300" s="200">
        <v>43824</v>
      </c>
      <c r="O300" s="202" t="s">
        <v>803</v>
      </c>
      <c r="P300" s="80">
        <f t="shared" si="165"/>
        <v>1267.3600000000001</v>
      </c>
      <c r="Q300" s="121">
        <v>44071</v>
      </c>
      <c r="R300" s="121">
        <v>44132</v>
      </c>
      <c r="S300" s="107">
        <f t="shared" si="166"/>
        <v>0</v>
      </c>
      <c r="T300" s="183">
        <v>0</v>
      </c>
      <c r="U300" s="183">
        <v>0</v>
      </c>
      <c r="V300" s="183">
        <v>0</v>
      </c>
      <c r="W300" s="103">
        <v>0</v>
      </c>
      <c r="X300" s="100">
        <v>0</v>
      </c>
      <c r="Y300" s="100"/>
      <c r="Z300" s="129">
        <v>0</v>
      </c>
      <c r="AA300" s="106">
        <f t="shared" si="167"/>
        <v>4939.37</v>
      </c>
      <c r="AB300" s="106">
        <v>0</v>
      </c>
      <c r="AC300" s="106">
        <v>4939.37</v>
      </c>
      <c r="AD300" s="106">
        <f t="shared" si="168"/>
        <v>0</v>
      </c>
      <c r="AE300" s="106">
        <v>0</v>
      </c>
      <c r="AF300" s="106">
        <v>0</v>
      </c>
      <c r="AG300" s="90">
        <f t="shared" si="169"/>
        <v>0</v>
      </c>
      <c r="AH300" s="99" t="s">
        <v>721</v>
      </c>
    </row>
    <row r="301" spans="1:34" ht="281.25" x14ac:dyDescent="0.25">
      <c r="A301" s="41" t="s">
        <v>450</v>
      </c>
      <c r="E301" s="116">
        <v>251</v>
      </c>
      <c r="F301" s="13" t="s">
        <v>233</v>
      </c>
      <c r="G301" s="13" t="s">
        <v>355</v>
      </c>
      <c r="H301" s="8">
        <v>1</v>
      </c>
      <c r="I301" s="106">
        <f t="shared" si="164"/>
        <v>2685.3</v>
      </c>
      <c r="J301" s="106">
        <v>0</v>
      </c>
      <c r="K301" s="106">
        <v>2685.3</v>
      </c>
      <c r="L301" s="80">
        <f>1879.71+805.59</f>
        <v>2685.3</v>
      </c>
      <c r="M301" s="200" t="s">
        <v>485</v>
      </c>
      <c r="N301" s="200" t="s">
        <v>485</v>
      </c>
      <c r="O301" s="200" t="s">
        <v>485</v>
      </c>
      <c r="P301" s="80">
        <v>0</v>
      </c>
      <c r="Q301" s="200">
        <v>43629</v>
      </c>
      <c r="R301" s="200">
        <v>43661</v>
      </c>
      <c r="S301" s="107">
        <f t="shared" si="166"/>
        <v>0</v>
      </c>
      <c r="T301" s="183">
        <v>0</v>
      </c>
      <c r="U301" s="183">
        <v>0</v>
      </c>
      <c r="V301" s="183">
        <v>0</v>
      </c>
      <c r="W301" s="103">
        <v>0</v>
      </c>
      <c r="X301" s="100">
        <v>0</v>
      </c>
      <c r="Y301" s="100"/>
      <c r="Z301" s="129">
        <v>0</v>
      </c>
      <c r="AA301" s="106">
        <f t="shared" si="167"/>
        <v>1879.71</v>
      </c>
      <c r="AB301" s="106">
        <v>0</v>
      </c>
      <c r="AC301" s="106">
        <v>1879.71</v>
      </c>
      <c r="AD301" s="106">
        <f t="shared" si="168"/>
        <v>0</v>
      </c>
      <c r="AE301" s="106">
        <v>0</v>
      </c>
      <c r="AF301" s="106">
        <v>0</v>
      </c>
      <c r="AG301" s="90">
        <f t="shared" si="169"/>
        <v>0</v>
      </c>
      <c r="AH301" s="99" t="s">
        <v>722</v>
      </c>
    </row>
    <row r="302" spans="1:34" ht="337.5" x14ac:dyDescent="0.25">
      <c r="A302" s="41" t="s">
        <v>450</v>
      </c>
      <c r="E302" s="116">
        <v>252</v>
      </c>
      <c r="F302" s="13" t="s">
        <v>236</v>
      </c>
      <c r="G302" s="13" t="s">
        <v>355</v>
      </c>
      <c r="H302" s="8">
        <v>1</v>
      </c>
      <c r="I302" s="106">
        <f t="shared" si="164"/>
        <v>7747.46</v>
      </c>
      <c r="J302" s="106">
        <v>0</v>
      </c>
      <c r="K302" s="106">
        <v>7747.46</v>
      </c>
      <c r="L302" s="80">
        <v>4573.1000000000004</v>
      </c>
      <c r="M302" s="199">
        <v>43971</v>
      </c>
      <c r="N302" s="121">
        <v>44022</v>
      </c>
      <c r="O302" s="121">
        <v>44114</v>
      </c>
      <c r="P302" s="80">
        <f t="shared" ref="P302:P329" si="170">I302-L302</f>
        <v>3174.3599999999997</v>
      </c>
      <c r="Q302" s="121">
        <v>44124</v>
      </c>
      <c r="R302" s="198">
        <v>44185</v>
      </c>
      <c r="S302" s="107">
        <f t="shared" si="166"/>
        <v>0</v>
      </c>
      <c r="T302" s="183">
        <v>0</v>
      </c>
      <c r="U302" s="183">
        <v>0</v>
      </c>
      <c r="V302" s="183">
        <v>0</v>
      </c>
      <c r="W302" s="103">
        <v>0</v>
      </c>
      <c r="X302" s="100">
        <v>0</v>
      </c>
      <c r="Y302" s="100"/>
      <c r="Z302" s="129">
        <v>0</v>
      </c>
      <c r="AA302" s="106">
        <f t="shared" si="167"/>
        <v>5423.22</v>
      </c>
      <c r="AB302" s="106">
        <v>0</v>
      </c>
      <c r="AC302" s="106">
        <v>5423.22</v>
      </c>
      <c r="AD302" s="106">
        <f t="shared" si="168"/>
        <v>0</v>
      </c>
      <c r="AE302" s="106">
        <v>0</v>
      </c>
      <c r="AF302" s="106">
        <v>0</v>
      </c>
      <c r="AG302" s="90">
        <f t="shared" si="169"/>
        <v>0</v>
      </c>
      <c r="AH302" s="99" t="s">
        <v>723</v>
      </c>
    </row>
    <row r="303" spans="1:34" ht="131.25" x14ac:dyDescent="0.25">
      <c r="A303" s="41" t="s">
        <v>450</v>
      </c>
      <c r="E303" s="116">
        <v>253</v>
      </c>
      <c r="F303" s="13" t="s">
        <v>238</v>
      </c>
      <c r="G303" s="13" t="s">
        <v>355</v>
      </c>
      <c r="H303" s="8">
        <v>1</v>
      </c>
      <c r="I303" s="106">
        <f t="shared" si="164"/>
        <v>507.63</v>
      </c>
      <c r="J303" s="106">
        <v>0</v>
      </c>
      <c r="K303" s="106">
        <v>507.63</v>
      </c>
      <c r="L303" s="80">
        <v>330</v>
      </c>
      <c r="M303" s="200">
        <v>43803</v>
      </c>
      <c r="N303" s="200">
        <v>43840</v>
      </c>
      <c r="O303" s="202" t="s">
        <v>773</v>
      </c>
      <c r="P303" s="80">
        <f t="shared" si="170"/>
        <v>177.63</v>
      </c>
      <c r="Q303" s="121">
        <v>44011</v>
      </c>
      <c r="R303" s="198">
        <v>44071</v>
      </c>
      <c r="S303" s="107">
        <f t="shared" si="166"/>
        <v>0</v>
      </c>
      <c r="T303" s="183">
        <v>0</v>
      </c>
      <c r="U303" s="183">
        <v>0</v>
      </c>
      <c r="V303" s="183">
        <v>0</v>
      </c>
      <c r="W303" s="103">
        <v>0</v>
      </c>
      <c r="X303" s="100">
        <v>0</v>
      </c>
      <c r="Y303" s="100"/>
      <c r="Z303" s="129">
        <v>0</v>
      </c>
      <c r="AA303" s="106">
        <f t="shared" si="167"/>
        <v>0</v>
      </c>
      <c r="AB303" s="106">
        <v>0</v>
      </c>
      <c r="AC303" s="106">
        <v>0</v>
      </c>
      <c r="AD303" s="106">
        <f t="shared" si="168"/>
        <v>0</v>
      </c>
      <c r="AE303" s="106">
        <v>0</v>
      </c>
      <c r="AF303" s="106">
        <v>0</v>
      </c>
      <c r="AG303" s="90">
        <f t="shared" si="169"/>
        <v>0</v>
      </c>
      <c r="AH303" s="99" t="s">
        <v>724</v>
      </c>
    </row>
    <row r="304" spans="1:34" ht="112.5" x14ac:dyDescent="0.25">
      <c r="A304" s="41" t="s">
        <v>450</v>
      </c>
      <c r="E304" s="116">
        <v>254</v>
      </c>
      <c r="F304" s="13" t="s">
        <v>242</v>
      </c>
      <c r="G304" s="13" t="s">
        <v>355</v>
      </c>
      <c r="H304" s="8">
        <v>1</v>
      </c>
      <c r="I304" s="106">
        <f t="shared" si="164"/>
        <v>2007.1999999999998</v>
      </c>
      <c r="J304" s="106">
        <v>0</v>
      </c>
      <c r="K304" s="106">
        <v>2007.1999999999998</v>
      </c>
      <c r="L304" s="106">
        <v>903.24</v>
      </c>
      <c r="M304" s="200">
        <v>43804</v>
      </c>
      <c r="N304" s="200">
        <v>43840</v>
      </c>
      <c r="O304" s="202" t="s">
        <v>773</v>
      </c>
      <c r="P304" s="80">
        <f t="shared" si="170"/>
        <v>1103.9599999999998</v>
      </c>
      <c r="Q304" s="121">
        <v>44011</v>
      </c>
      <c r="R304" s="198">
        <v>44071</v>
      </c>
      <c r="S304" s="107">
        <f t="shared" si="166"/>
        <v>0</v>
      </c>
      <c r="T304" s="183">
        <v>0</v>
      </c>
      <c r="U304" s="183">
        <v>0</v>
      </c>
      <c r="V304" s="183">
        <v>0</v>
      </c>
      <c r="W304" s="103">
        <v>0</v>
      </c>
      <c r="X304" s="100">
        <v>0</v>
      </c>
      <c r="Y304" s="100"/>
      <c r="Z304" s="129">
        <v>0</v>
      </c>
      <c r="AA304" s="106">
        <f t="shared" si="167"/>
        <v>1405.04</v>
      </c>
      <c r="AB304" s="106">
        <v>0</v>
      </c>
      <c r="AC304" s="106">
        <v>1405.04</v>
      </c>
      <c r="AD304" s="106">
        <f t="shared" si="168"/>
        <v>502.80360000000002</v>
      </c>
      <c r="AE304" s="106">
        <v>0</v>
      </c>
      <c r="AF304" s="106">
        <v>502.80360000000002</v>
      </c>
      <c r="AG304" s="90">
        <f t="shared" si="169"/>
        <v>25.050000000000004</v>
      </c>
      <c r="AH304" s="99" t="s">
        <v>714</v>
      </c>
    </row>
    <row r="305" spans="1:34" ht="112.5" x14ac:dyDescent="0.25">
      <c r="A305" s="41" t="s">
        <v>450</v>
      </c>
      <c r="E305" s="116">
        <v>255</v>
      </c>
      <c r="F305" s="13" t="s">
        <v>322</v>
      </c>
      <c r="G305" s="13" t="s">
        <v>355</v>
      </c>
      <c r="H305" s="8">
        <v>1</v>
      </c>
      <c r="I305" s="106">
        <f t="shared" si="164"/>
        <v>2246.1999999999998</v>
      </c>
      <c r="J305" s="106">
        <v>0</v>
      </c>
      <c r="K305" s="106">
        <v>2246.1999999999998</v>
      </c>
      <c r="L305" s="106">
        <v>952.34</v>
      </c>
      <c r="M305" s="200">
        <v>43804</v>
      </c>
      <c r="N305" s="200">
        <v>43846</v>
      </c>
      <c r="O305" s="202" t="s">
        <v>773</v>
      </c>
      <c r="P305" s="80">
        <f t="shared" si="170"/>
        <v>1293.8599999999997</v>
      </c>
      <c r="Q305" s="121">
        <v>44011</v>
      </c>
      <c r="R305" s="198">
        <v>44071</v>
      </c>
      <c r="S305" s="107">
        <f t="shared" si="166"/>
        <v>0</v>
      </c>
      <c r="T305" s="183">
        <v>0</v>
      </c>
      <c r="U305" s="183">
        <v>0</v>
      </c>
      <c r="V305" s="183">
        <v>0</v>
      </c>
      <c r="W305" s="103">
        <v>0</v>
      </c>
      <c r="X305" s="100">
        <v>0</v>
      </c>
      <c r="Y305" s="100"/>
      <c r="Z305" s="129">
        <v>0</v>
      </c>
      <c r="AA305" s="106">
        <f t="shared" si="167"/>
        <v>1572.34</v>
      </c>
      <c r="AB305" s="106">
        <v>0</v>
      </c>
      <c r="AC305" s="106">
        <v>1572.34</v>
      </c>
      <c r="AD305" s="106">
        <f t="shared" si="168"/>
        <v>0</v>
      </c>
      <c r="AE305" s="106">
        <v>0</v>
      </c>
      <c r="AF305" s="106">
        <v>0</v>
      </c>
      <c r="AG305" s="90">
        <f t="shared" si="169"/>
        <v>0</v>
      </c>
      <c r="AH305" s="99" t="s">
        <v>714</v>
      </c>
    </row>
    <row r="306" spans="1:34" ht="93.75" x14ac:dyDescent="0.25">
      <c r="A306" s="41" t="s">
        <v>450</v>
      </c>
      <c r="E306" s="116">
        <v>256</v>
      </c>
      <c r="F306" s="13" t="s">
        <v>243</v>
      </c>
      <c r="G306" s="13" t="s">
        <v>355</v>
      </c>
      <c r="H306" s="8">
        <v>1</v>
      </c>
      <c r="I306" s="106">
        <f t="shared" si="164"/>
        <v>11295.23</v>
      </c>
      <c r="J306" s="106">
        <v>0</v>
      </c>
      <c r="K306" s="106">
        <v>11295.23</v>
      </c>
      <c r="L306" s="106">
        <v>6307.25</v>
      </c>
      <c r="M306" s="200">
        <v>43804</v>
      </c>
      <c r="N306" s="200">
        <v>43828</v>
      </c>
      <c r="O306" s="202" t="s">
        <v>774</v>
      </c>
      <c r="P306" s="80">
        <f t="shared" si="170"/>
        <v>4987.9799999999996</v>
      </c>
      <c r="Q306" s="121">
        <v>43980</v>
      </c>
      <c r="R306" s="198">
        <v>44040</v>
      </c>
      <c r="S306" s="107">
        <f t="shared" si="166"/>
        <v>0</v>
      </c>
      <c r="T306" s="183">
        <v>0</v>
      </c>
      <c r="U306" s="183">
        <v>0</v>
      </c>
      <c r="V306" s="183">
        <v>0</v>
      </c>
      <c r="W306" s="103">
        <v>0</v>
      </c>
      <c r="X306" s="100">
        <v>0</v>
      </c>
      <c r="Y306" s="100"/>
      <c r="Z306" s="129">
        <v>0</v>
      </c>
      <c r="AA306" s="106">
        <f t="shared" si="167"/>
        <v>7906.66</v>
      </c>
      <c r="AB306" s="106">
        <v>0</v>
      </c>
      <c r="AC306" s="106">
        <v>7906.66</v>
      </c>
      <c r="AD306" s="106">
        <f t="shared" si="168"/>
        <v>0</v>
      </c>
      <c r="AE306" s="106">
        <v>0</v>
      </c>
      <c r="AF306" s="106">
        <v>0</v>
      </c>
      <c r="AG306" s="90">
        <f t="shared" si="169"/>
        <v>0</v>
      </c>
      <c r="AH306" s="99" t="s">
        <v>714</v>
      </c>
    </row>
    <row r="307" spans="1:34" ht="93.75" x14ac:dyDescent="0.25">
      <c r="A307" s="41" t="s">
        <v>450</v>
      </c>
      <c r="E307" s="116">
        <v>257</v>
      </c>
      <c r="F307" s="13" t="s">
        <v>565</v>
      </c>
      <c r="G307" s="13" t="s">
        <v>355</v>
      </c>
      <c r="H307" s="8">
        <v>1</v>
      </c>
      <c r="I307" s="106">
        <f t="shared" si="164"/>
        <v>1201.7</v>
      </c>
      <c r="J307" s="106">
        <v>0</v>
      </c>
      <c r="K307" s="106">
        <v>1201.7</v>
      </c>
      <c r="L307" s="106">
        <v>625.41</v>
      </c>
      <c r="M307" s="200">
        <v>43803</v>
      </c>
      <c r="N307" s="200">
        <v>43828</v>
      </c>
      <c r="O307" s="202" t="s">
        <v>779</v>
      </c>
      <c r="P307" s="80">
        <f t="shared" si="170"/>
        <v>576.29000000000008</v>
      </c>
      <c r="Q307" s="121">
        <v>44060</v>
      </c>
      <c r="R307" s="121">
        <v>44120</v>
      </c>
      <c r="S307" s="107">
        <f t="shared" si="166"/>
        <v>0</v>
      </c>
      <c r="T307" s="183">
        <v>0</v>
      </c>
      <c r="U307" s="183">
        <v>0</v>
      </c>
      <c r="V307" s="183">
        <v>0</v>
      </c>
      <c r="W307" s="103">
        <v>0</v>
      </c>
      <c r="X307" s="100">
        <v>0</v>
      </c>
      <c r="Y307" s="100"/>
      <c r="Z307" s="129">
        <v>0</v>
      </c>
      <c r="AA307" s="106">
        <f t="shared" si="167"/>
        <v>945.7</v>
      </c>
      <c r="AB307" s="106">
        <v>0</v>
      </c>
      <c r="AC307" s="106">
        <v>945.7</v>
      </c>
      <c r="AD307" s="106">
        <f t="shared" si="168"/>
        <v>0</v>
      </c>
      <c r="AE307" s="106">
        <v>0</v>
      </c>
      <c r="AF307" s="106">
        <v>0</v>
      </c>
      <c r="AG307" s="90">
        <f t="shared" si="169"/>
        <v>0</v>
      </c>
      <c r="AH307" s="99" t="s">
        <v>714</v>
      </c>
    </row>
    <row r="308" spans="1:34" ht="75" x14ac:dyDescent="0.25">
      <c r="A308" s="41" t="s">
        <v>450</v>
      </c>
      <c r="E308" s="116">
        <v>258</v>
      </c>
      <c r="F308" s="13" t="s">
        <v>566</v>
      </c>
      <c r="G308" s="13" t="s">
        <v>355</v>
      </c>
      <c r="H308" s="8">
        <v>1</v>
      </c>
      <c r="I308" s="106">
        <f t="shared" si="164"/>
        <v>4220</v>
      </c>
      <c r="J308" s="106">
        <v>0</v>
      </c>
      <c r="K308" s="106">
        <v>4220</v>
      </c>
      <c r="L308" s="106">
        <v>3092.42</v>
      </c>
      <c r="M308" s="200">
        <v>43804</v>
      </c>
      <c r="N308" s="200">
        <v>43840</v>
      </c>
      <c r="O308" s="202" t="s">
        <v>803</v>
      </c>
      <c r="P308" s="80">
        <f t="shared" si="170"/>
        <v>1127.58</v>
      </c>
      <c r="Q308" s="121">
        <v>44071</v>
      </c>
      <c r="R308" s="121">
        <v>44132</v>
      </c>
      <c r="S308" s="107">
        <f t="shared" si="166"/>
        <v>0</v>
      </c>
      <c r="T308" s="183">
        <v>0</v>
      </c>
      <c r="U308" s="183">
        <v>0</v>
      </c>
      <c r="V308" s="183">
        <v>0</v>
      </c>
      <c r="W308" s="103">
        <v>0</v>
      </c>
      <c r="X308" s="100">
        <v>0</v>
      </c>
      <c r="Y308" s="100"/>
      <c r="Z308" s="129">
        <v>0</v>
      </c>
      <c r="AA308" s="106">
        <f t="shared" si="167"/>
        <v>3745.1</v>
      </c>
      <c r="AB308" s="106">
        <v>0</v>
      </c>
      <c r="AC308" s="106">
        <v>3745.1</v>
      </c>
      <c r="AD308" s="106">
        <f t="shared" si="168"/>
        <v>0</v>
      </c>
      <c r="AE308" s="106">
        <v>0</v>
      </c>
      <c r="AF308" s="106">
        <v>0</v>
      </c>
      <c r="AG308" s="90">
        <f t="shared" si="169"/>
        <v>0</v>
      </c>
      <c r="AH308" s="99" t="s">
        <v>725</v>
      </c>
    </row>
    <row r="309" spans="1:34" ht="243.75" x14ac:dyDescent="0.25">
      <c r="A309" s="41" t="s">
        <v>450</v>
      </c>
      <c r="E309" s="116">
        <v>259</v>
      </c>
      <c r="F309" s="13" t="s">
        <v>245</v>
      </c>
      <c r="G309" s="13" t="s">
        <v>355</v>
      </c>
      <c r="H309" s="8">
        <v>1</v>
      </c>
      <c r="I309" s="106">
        <f t="shared" si="164"/>
        <v>1755.1799999999998</v>
      </c>
      <c r="J309" s="106">
        <v>0</v>
      </c>
      <c r="K309" s="106">
        <v>1755.1799999999998</v>
      </c>
      <c r="L309" s="106">
        <v>1072.51</v>
      </c>
      <c r="M309" s="200">
        <v>43802</v>
      </c>
      <c r="N309" s="200">
        <v>43840</v>
      </c>
      <c r="O309" s="202" t="s">
        <v>803</v>
      </c>
      <c r="P309" s="80">
        <f t="shared" si="170"/>
        <v>682.66999999999985</v>
      </c>
      <c r="Q309" s="121">
        <v>44071</v>
      </c>
      <c r="R309" s="121">
        <v>44132</v>
      </c>
      <c r="S309" s="107">
        <f t="shared" si="166"/>
        <v>0</v>
      </c>
      <c r="T309" s="183">
        <v>0</v>
      </c>
      <c r="U309" s="183">
        <v>0</v>
      </c>
      <c r="V309" s="183">
        <v>0</v>
      </c>
      <c r="W309" s="103">
        <v>0</v>
      </c>
      <c r="X309" s="100">
        <v>0</v>
      </c>
      <c r="Y309" s="100"/>
      <c r="Z309" s="129">
        <v>0</v>
      </c>
      <c r="AA309" s="106">
        <f t="shared" si="167"/>
        <v>1295.53</v>
      </c>
      <c r="AB309" s="106">
        <v>0</v>
      </c>
      <c r="AC309" s="106">
        <v>1295.53</v>
      </c>
      <c r="AD309" s="106">
        <f t="shared" si="168"/>
        <v>0</v>
      </c>
      <c r="AE309" s="106">
        <v>0</v>
      </c>
      <c r="AF309" s="106">
        <v>0</v>
      </c>
      <c r="AG309" s="90">
        <f t="shared" si="169"/>
        <v>0</v>
      </c>
      <c r="AH309" s="99" t="s">
        <v>726</v>
      </c>
    </row>
    <row r="310" spans="1:34" ht="187.5" x14ac:dyDescent="0.25">
      <c r="A310" s="41" t="s">
        <v>450</v>
      </c>
      <c r="E310" s="116">
        <v>260</v>
      </c>
      <c r="F310" s="13" t="s">
        <v>246</v>
      </c>
      <c r="G310" s="13" t="s">
        <v>355</v>
      </c>
      <c r="H310" s="8">
        <v>1</v>
      </c>
      <c r="I310" s="106">
        <f t="shared" si="164"/>
        <v>5522.43</v>
      </c>
      <c r="J310" s="106">
        <v>0</v>
      </c>
      <c r="K310" s="106">
        <v>5522.43</v>
      </c>
      <c r="L310" s="106">
        <v>2888.7</v>
      </c>
      <c r="M310" s="200">
        <v>43804</v>
      </c>
      <c r="N310" s="200">
        <v>43903</v>
      </c>
      <c r="O310" s="199">
        <v>44063</v>
      </c>
      <c r="P310" s="80">
        <f t="shared" si="170"/>
        <v>2633.7300000000005</v>
      </c>
      <c r="Q310" s="198">
        <v>44071</v>
      </c>
      <c r="R310" s="198">
        <v>44132</v>
      </c>
      <c r="S310" s="107">
        <f t="shared" si="166"/>
        <v>0</v>
      </c>
      <c r="T310" s="183">
        <v>0</v>
      </c>
      <c r="U310" s="183">
        <v>0</v>
      </c>
      <c r="V310" s="183">
        <v>0</v>
      </c>
      <c r="W310" s="103">
        <v>0</v>
      </c>
      <c r="X310" s="100">
        <v>0</v>
      </c>
      <c r="Y310" s="100"/>
      <c r="Z310" s="129">
        <v>0</v>
      </c>
      <c r="AA310" s="106">
        <f t="shared" si="167"/>
        <v>3865.7</v>
      </c>
      <c r="AB310" s="106">
        <v>0</v>
      </c>
      <c r="AC310" s="106">
        <v>3865.7</v>
      </c>
      <c r="AD310" s="106">
        <f t="shared" si="168"/>
        <v>0</v>
      </c>
      <c r="AE310" s="106">
        <v>0</v>
      </c>
      <c r="AF310" s="106">
        <v>0</v>
      </c>
      <c r="AG310" s="90">
        <f t="shared" si="169"/>
        <v>0</v>
      </c>
      <c r="AH310" s="99" t="s">
        <v>520</v>
      </c>
    </row>
    <row r="311" spans="1:34" ht="56.25" x14ac:dyDescent="0.25">
      <c r="A311" s="41" t="s">
        <v>450</v>
      </c>
      <c r="E311" s="116">
        <v>261</v>
      </c>
      <c r="F311" s="13" t="s">
        <v>247</v>
      </c>
      <c r="G311" s="13" t="s">
        <v>355</v>
      </c>
      <c r="H311" s="8">
        <v>1</v>
      </c>
      <c r="I311" s="106">
        <f t="shared" ref="I311:I331" si="171">J311+K311</f>
        <v>10814.599999999999</v>
      </c>
      <c r="J311" s="106">
        <v>0</v>
      </c>
      <c r="K311" s="106">
        <v>10814.599999999999</v>
      </c>
      <c r="L311" s="106">
        <v>6918.36</v>
      </c>
      <c r="M311" s="200">
        <v>43801</v>
      </c>
      <c r="N311" s="200">
        <v>43823</v>
      </c>
      <c r="O311" s="202" t="s">
        <v>803</v>
      </c>
      <c r="P311" s="80">
        <f t="shared" si="170"/>
        <v>3896.2399999999989</v>
      </c>
      <c r="Q311" s="202">
        <v>44071</v>
      </c>
      <c r="R311" s="198">
        <v>44132</v>
      </c>
      <c r="S311" s="107">
        <f t="shared" si="166"/>
        <v>0</v>
      </c>
      <c r="T311" s="183">
        <v>0</v>
      </c>
      <c r="U311" s="183">
        <v>0</v>
      </c>
      <c r="V311" s="183">
        <v>0</v>
      </c>
      <c r="W311" s="103">
        <v>0</v>
      </c>
      <c r="X311" s="100">
        <v>0</v>
      </c>
      <c r="Y311" s="100"/>
      <c r="Z311" s="129">
        <v>0</v>
      </c>
      <c r="AA311" s="106">
        <f t="shared" si="167"/>
        <v>7873.36</v>
      </c>
      <c r="AB311" s="106">
        <v>0</v>
      </c>
      <c r="AC311" s="106">
        <v>7873.36</v>
      </c>
      <c r="AD311" s="106">
        <f t="shared" si="168"/>
        <v>1474.4079999999999</v>
      </c>
      <c r="AE311" s="106">
        <v>0</v>
      </c>
      <c r="AF311" s="106">
        <v>1474.4079999999999</v>
      </c>
      <c r="AG311" s="90">
        <f t="shared" si="169"/>
        <v>13.633495459841328</v>
      </c>
      <c r="AH311" s="99" t="s">
        <v>727</v>
      </c>
    </row>
    <row r="312" spans="1:34" ht="93.75" x14ac:dyDescent="0.25">
      <c r="A312" s="41" t="s">
        <v>450</v>
      </c>
      <c r="E312" s="116">
        <v>262</v>
      </c>
      <c r="F312" s="13" t="s">
        <v>248</v>
      </c>
      <c r="G312" s="13" t="s">
        <v>355</v>
      </c>
      <c r="H312" s="8">
        <v>1</v>
      </c>
      <c r="I312" s="106">
        <f t="shared" si="171"/>
        <v>6949.75</v>
      </c>
      <c r="J312" s="106">
        <v>0</v>
      </c>
      <c r="K312" s="106">
        <v>6949.75</v>
      </c>
      <c r="L312" s="106">
        <v>5719.75</v>
      </c>
      <c r="M312" s="200">
        <v>43801</v>
      </c>
      <c r="N312" s="200">
        <v>43824</v>
      </c>
      <c r="O312" s="202" t="s">
        <v>803</v>
      </c>
      <c r="P312" s="80">
        <f t="shared" si="170"/>
        <v>1230</v>
      </c>
      <c r="Q312" s="202">
        <v>44071</v>
      </c>
      <c r="R312" s="198">
        <v>44132</v>
      </c>
      <c r="S312" s="107">
        <f t="shared" si="166"/>
        <v>0</v>
      </c>
      <c r="T312" s="183">
        <v>0</v>
      </c>
      <c r="U312" s="183">
        <v>0</v>
      </c>
      <c r="V312" s="183">
        <v>0</v>
      </c>
      <c r="W312" s="103">
        <v>0</v>
      </c>
      <c r="X312" s="100">
        <v>0</v>
      </c>
      <c r="Y312" s="100"/>
      <c r="Z312" s="129">
        <v>0</v>
      </c>
      <c r="AA312" s="106">
        <f t="shared" si="167"/>
        <v>6949.75</v>
      </c>
      <c r="AB312" s="106">
        <v>0</v>
      </c>
      <c r="AC312" s="106">
        <v>6949.75</v>
      </c>
      <c r="AD312" s="106">
        <f t="shared" si="168"/>
        <v>0</v>
      </c>
      <c r="AE312" s="106">
        <v>0</v>
      </c>
      <c r="AF312" s="106">
        <v>0</v>
      </c>
      <c r="AG312" s="90">
        <f t="shared" si="169"/>
        <v>0</v>
      </c>
      <c r="AH312" s="99" t="s">
        <v>727</v>
      </c>
    </row>
    <row r="313" spans="1:34" ht="225" x14ac:dyDescent="0.25">
      <c r="A313" s="41" t="s">
        <v>450</v>
      </c>
      <c r="E313" s="116">
        <v>263</v>
      </c>
      <c r="F313" s="13" t="s">
        <v>249</v>
      </c>
      <c r="G313" s="13" t="s">
        <v>355</v>
      </c>
      <c r="H313" s="8">
        <v>1</v>
      </c>
      <c r="I313" s="106">
        <f t="shared" si="171"/>
        <v>11566.25</v>
      </c>
      <c r="J313" s="106">
        <v>0</v>
      </c>
      <c r="K313" s="106">
        <v>11566.25</v>
      </c>
      <c r="L313" s="106">
        <v>8750</v>
      </c>
      <c r="M313" s="199">
        <v>43976</v>
      </c>
      <c r="N313" s="121">
        <v>44022</v>
      </c>
      <c r="O313" s="121">
        <v>44114</v>
      </c>
      <c r="P313" s="80">
        <f t="shared" si="170"/>
        <v>2816.25</v>
      </c>
      <c r="Q313" s="121">
        <v>44124</v>
      </c>
      <c r="R313" s="198">
        <v>44185</v>
      </c>
      <c r="S313" s="107">
        <f t="shared" si="166"/>
        <v>0</v>
      </c>
      <c r="T313" s="183">
        <v>0</v>
      </c>
      <c r="U313" s="183">
        <v>0</v>
      </c>
      <c r="V313" s="183">
        <v>0</v>
      </c>
      <c r="W313" s="103">
        <v>0</v>
      </c>
      <c r="X313" s="100">
        <v>0</v>
      </c>
      <c r="Y313" s="100"/>
      <c r="Z313" s="129">
        <v>0</v>
      </c>
      <c r="AA313" s="106">
        <f t="shared" si="167"/>
        <v>10625</v>
      </c>
      <c r="AB313" s="106">
        <v>0</v>
      </c>
      <c r="AC313" s="106">
        <v>10625</v>
      </c>
      <c r="AD313" s="106">
        <f t="shared" si="168"/>
        <v>0</v>
      </c>
      <c r="AE313" s="106">
        <v>0</v>
      </c>
      <c r="AF313" s="106">
        <v>0</v>
      </c>
      <c r="AG313" s="90">
        <f t="shared" si="169"/>
        <v>0</v>
      </c>
      <c r="AH313" s="99" t="s">
        <v>728</v>
      </c>
    </row>
    <row r="314" spans="1:34" ht="93.75" x14ac:dyDescent="0.25">
      <c r="A314" s="41" t="s">
        <v>450</v>
      </c>
      <c r="E314" s="116">
        <v>264</v>
      </c>
      <c r="F314" s="13" t="s">
        <v>250</v>
      </c>
      <c r="G314" s="13" t="s">
        <v>355</v>
      </c>
      <c r="H314" s="8">
        <v>1</v>
      </c>
      <c r="I314" s="106">
        <f t="shared" si="171"/>
        <v>8589.61</v>
      </c>
      <c r="J314" s="106">
        <v>0</v>
      </c>
      <c r="K314" s="106">
        <v>8589.61</v>
      </c>
      <c r="L314" s="106">
        <v>5270.61</v>
      </c>
      <c r="M314" s="200">
        <v>43801</v>
      </c>
      <c r="N314" s="200">
        <v>43824</v>
      </c>
      <c r="O314" s="202" t="s">
        <v>803</v>
      </c>
      <c r="P314" s="80">
        <f t="shared" si="170"/>
        <v>3319.0000000000009</v>
      </c>
      <c r="Q314" s="202">
        <v>44071</v>
      </c>
      <c r="R314" s="198">
        <v>44132</v>
      </c>
      <c r="S314" s="107">
        <f t="shared" si="166"/>
        <v>0</v>
      </c>
      <c r="T314" s="183">
        <v>0</v>
      </c>
      <c r="U314" s="183">
        <v>0</v>
      </c>
      <c r="V314" s="183">
        <v>0</v>
      </c>
      <c r="W314" s="103">
        <v>0</v>
      </c>
      <c r="X314" s="100">
        <v>0</v>
      </c>
      <c r="Y314" s="100"/>
      <c r="Z314" s="129">
        <v>0</v>
      </c>
      <c r="AA314" s="106">
        <f t="shared" si="167"/>
        <v>6331.61</v>
      </c>
      <c r="AB314" s="106">
        <v>0</v>
      </c>
      <c r="AC314" s="106">
        <v>6331.61</v>
      </c>
      <c r="AD314" s="106">
        <f t="shared" si="168"/>
        <v>2247.14</v>
      </c>
      <c r="AE314" s="106">
        <v>0</v>
      </c>
      <c r="AF314" s="106">
        <v>2247.14</v>
      </c>
      <c r="AG314" s="90">
        <f t="shared" si="169"/>
        <v>26.161141192673469</v>
      </c>
      <c r="AH314" s="99" t="s">
        <v>727</v>
      </c>
    </row>
    <row r="315" spans="1:34" ht="93.75" x14ac:dyDescent="0.25">
      <c r="A315" s="41" t="s">
        <v>450</v>
      </c>
      <c r="E315" s="116">
        <v>265</v>
      </c>
      <c r="F315" s="13" t="s">
        <v>251</v>
      </c>
      <c r="G315" s="13" t="s">
        <v>355</v>
      </c>
      <c r="H315" s="8">
        <v>1</v>
      </c>
      <c r="I315" s="106">
        <f t="shared" si="171"/>
        <v>10032.75</v>
      </c>
      <c r="J315" s="106">
        <v>0</v>
      </c>
      <c r="K315" s="106">
        <v>10032.75</v>
      </c>
      <c r="L315" s="106">
        <v>8416.64</v>
      </c>
      <c r="M315" s="200">
        <v>43801</v>
      </c>
      <c r="N315" s="200">
        <v>43824</v>
      </c>
      <c r="O315" s="202" t="s">
        <v>803</v>
      </c>
      <c r="P315" s="80">
        <f t="shared" si="170"/>
        <v>1616.1100000000006</v>
      </c>
      <c r="Q315" s="202">
        <v>44071</v>
      </c>
      <c r="R315" s="198">
        <v>44132</v>
      </c>
      <c r="S315" s="107">
        <f t="shared" si="166"/>
        <v>0</v>
      </c>
      <c r="T315" s="183">
        <v>0</v>
      </c>
      <c r="U315" s="183">
        <v>0</v>
      </c>
      <c r="V315" s="183">
        <v>0</v>
      </c>
      <c r="W315" s="103">
        <v>0</v>
      </c>
      <c r="X315" s="100">
        <v>0</v>
      </c>
      <c r="Y315" s="100"/>
      <c r="Z315" s="129">
        <v>0</v>
      </c>
      <c r="AA315" s="106">
        <f t="shared" si="167"/>
        <v>9978.64</v>
      </c>
      <c r="AB315" s="106">
        <v>0</v>
      </c>
      <c r="AC315" s="106">
        <v>9978.64</v>
      </c>
      <c r="AD315" s="106">
        <f t="shared" si="168"/>
        <v>0</v>
      </c>
      <c r="AE315" s="106">
        <v>0</v>
      </c>
      <c r="AF315" s="106">
        <v>0</v>
      </c>
      <c r="AG315" s="90">
        <f t="shared" si="169"/>
        <v>0</v>
      </c>
      <c r="AH315" s="99" t="s">
        <v>727</v>
      </c>
    </row>
    <row r="316" spans="1:34" ht="56.25" x14ac:dyDescent="0.25">
      <c r="A316" s="41" t="s">
        <v>450</v>
      </c>
      <c r="E316" s="116">
        <v>266</v>
      </c>
      <c r="F316" s="13" t="s">
        <v>252</v>
      </c>
      <c r="G316" s="13" t="s">
        <v>355</v>
      </c>
      <c r="H316" s="8">
        <v>1</v>
      </c>
      <c r="I316" s="106">
        <f t="shared" si="171"/>
        <v>5646.57</v>
      </c>
      <c r="J316" s="106">
        <v>0</v>
      </c>
      <c r="K316" s="106">
        <v>5646.57</v>
      </c>
      <c r="L316" s="106">
        <v>3275.08</v>
      </c>
      <c r="M316" s="200">
        <v>43803</v>
      </c>
      <c r="N316" s="200">
        <v>43828</v>
      </c>
      <c r="O316" s="202" t="s">
        <v>803</v>
      </c>
      <c r="P316" s="80">
        <f t="shared" si="170"/>
        <v>2371.4899999999998</v>
      </c>
      <c r="Q316" s="202">
        <v>44071</v>
      </c>
      <c r="R316" s="198">
        <v>44132</v>
      </c>
      <c r="S316" s="107">
        <f t="shared" si="166"/>
        <v>0</v>
      </c>
      <c r="T316" s="183">
        <v>0</v>
      </c>
      <c r="U316" s="183">
        <v>0</v>
      </c>
      <c r="V316" s="183">
        <v>0</v>
      </c>
      <c r="W316" s="103">
        <v>0</v>
      </c>
      <c r="X316" s="100">
        <v>0</v>
      </c>
      <c r="Y316" s="100"/>
      <c r="Z316" s="129">
        <v>0</v>
      </c>
      <c r="AA316" s="106">
        <f t="shared" si="167"/>
        <v>3952.6</v>
      </c>
      <c r="AB316" s="106">
        <v>0</v>
      </c>
      <c r="AC316" s="106">
        <v>3952.6</v>
      </c>
      <c r="AD316" s="106">
        <f t="shared" si="168"/>
        <v>0</v>
      </c>
      <c r="AE316" s="106">
        <v>0</v>
      </c>
      <c r="AF316" s="106">
        <v>0</v>
      </c>
      <c r="AG316" s="90">
        <f t="shared" si="169"/>
        <v>0</v>
      </c>
      <c r="AH316" s="99" t="s">
        <v>727</v>
      </c>
    </row>
    <row r="317" spans="1:34" ht="225" x14ac:dyDescent="0.25">
      <c r="A317" s="41" t="s">
        <v>450</v>
      </c>
      <c r="E317" s="116">
        <v>267</v>
      </c>
      <c r="F317" s="13" t="s">
        <v>253</v>
      </c>
      <c r="G317" s="13" t="s">
        <v>355</v>
      </c>
      <c r="H317" s="8">
        <v>1</v>
      </c>
      <c r="I317" s="106">
        <f t="shared" si="171"/>
        <v>25000</v>
      </c>
      <c r="J317" s="106">
        <v>0</v>
      </c>
      <c r="K317" s="106">
        <v>25000</v>
      </c>
      <c r="L317" s="106">
        <v>3583.25</v>
      </c>
      <c r="M317" s="199">
        <v>43976</v>
      </c>
      <c r="N317" s="121">
        <v>44022</v>
      </c>
      <c r="O317" s="121">
        <v>44114</v>
      </c>
      <c r="P317" s="80">
        <f t="shared" si="170"/>
        <v>21416.75</v>
      </c>
      <c r="Q317" s="121">
        <v>44124</v>
      </c>
      <c r="R317" s="121">
        <v>44185</v>
      </c>
      <c r="S317" s="107">
        <f t="shared" si="166"/>
        <v>0</v>
      </c>
      <c r="T317" s="183">
        <v>0</v>
      </c>
      <c r="U317" s="183">
        <v>0</v>
      </c>
      <c r="V317" s="183">
        <v>0</v>
      </c>
      <c r="W317" s="103">
        <v>0</v>
      </c>
      <c r="X317" s="100">
        <v>0</v>
      </c>
      <c r="Y317" s="100"/>
      <c r="Z317" s="129">
        <v>0</v>
      </c>
      <c r="AA317" s="106">
        <f t="shared" si="167"/>
        <v>4171.25</v>
      </c>
      <c r="AB317" s="106">
        <v>0</v>
      </c>
      <c r="AC317" s="106">
        <v>4171.25</v>
      </c>
      <c r="AD317" s="106">
        <f t="shared" si="168"/>
        <v>0</v>
      </c>
      <c r="AE317" s="106">
        <v>0</v>
      </c>
      <c r="AF317" s="106">
        <v>0</v>
      </c>
      <c r="AG317" s="90">
        <f t="shared" si="169"/>
        <v>0</v>
      </c>
      <c r="AH317" s="99" t="s">
        <v>728</v>
      </c>
    </row>
    <row r="318" spans="1:34" ht="150" x14ac:dyDescent="0.25">
      <c r="A318" s="41" t="s">
        <v>450</v>
      </c>
      <c r="E318" s="116">
        <v>268</v>
      </c>
      <c r="F318" s="13" t="s">
        <v>254</v>
      </c>
      <c r="G318" s="13" t="s">
        <v>355</v>
      </c>
      <c r="H318" s="8">
        <v>1</v>
      </c>
      <c r="I318" s="106">
        <f t="shared" si="171"/>
        <v>4162.24</v>
      </c>
      <c r="J318" s="106">
        <v>0</v>
      </c>
      <c r="K318" s="106">
        <v>4162.24</v>
      </c>
      <c r="L318" s="106">
        <v>2464.0700000000002</v>
      </c>
      <c r="M318" s="200">
        <v>43804</v>
      </c>
      <c r="N318" s="200">
        <v>43828</v>
      </c>
      <c r="O318" s="202" t="s">
        <v>774</v>
      </c>
      <c r="P318" s="80">
        <f t="shared" si="170"/>
        <v>1698.1699999999996</v>
      </c>
      <c r="Q318" s="121">
        <v>43984</v>
      </c>
      <c r="R318" s="121">
        <v>44043</v>
      </c>
      <c r="S318" s="107">
        <f t="shared" si="166"/>
        <v>0</v>
      </c>
      <c r="T318" s="183">
        <v>0</v>
      </c>
      <c r="U318" s="183">
        <v>0</v>
      </c>
      <c r="V318" s="183">
        <v>0</v>
      </c>
      <c r="W318" s="103">
        <v>0</v>
      </c>
      <c r="X318" s="100">
        <v>0</v>
      </c>
      <c r="Y318" s="100"/>
      <c r="Z318" s="129">
        <v>0</v>
      </c>
      <c r="AA318" s="106">
        <f t="shared" si="167"/>
        <v>2913.57</v>
      </c>
      <c r="AB318" s="106">
        <v>0</v>
      </c>
      <c r="AC318" s="106">
        <v>2913.57</v>
      </c>
      <c r="AD318" s="106">
        <f t="shared" si="168"/>
        <v>0</v>
      </c>
      <c r="AE318" s="106">
        <v>0</v>
      </c>
      <c r="AF318" s="106">
        <v>0</v>
      </c>
      <c r="AG318" s="90">
        <f t="shared" si="169"/>
        <v>0</v>
      </c>
      <c r="AH318" s="99" t="s">
        <v>729</v>
      </c>
    </row>
    <row r="319" spans="1:34" ht="56.25" x14ac:dyDescent="0.25">
      <c r="A319" s="41" t="s">
        <v>450</v>
      </c>
      <c r="E319" s="116">
        <v>269</v>
      </c>
      <c r="F319" s="13" t="s">
        <v>255</v>
      </c>
      <c r="G319" s="13" t="s">
        <v>355</v>
      </c>
      <c r="H319" s="8">
        <v>1</v>
      </c>
      <c r="I319" s="106">
        <f t="shared" si="171"/>
        <v>4405.9399999999996</v>
      </c>
      <c r="J319" s="106">
        <v>0</v>
      </c>
      <c r="K319" s="106">
        <v>4405.9399999999996</v>
      </c>
      <c r="L319" s="106">
        <v>2643.57</v>
      </c>
      <c r="M319" s="200">
        <v>43803</v>
      </c>
      <c r="N319" s="200">
        <v>43840</v>
      </c>
      <c r="O319" s="202" t="s">
        <v>773</v>
      </c>
      <c r="P319" s="80">
        <f t="shared" si="170"/>
        <v>1762.3699999999994</v>
      </c>
      <c r="Q319" s="121">
        <v>44011</v>
      </c>
      <c r="R319" s="121">
        <v>44071</v>
      </c>
      <c r="S319" s="107">
        <f t="shared" si="166"/>
        <v>0</v>
      </c>
      <c r="T319" s="183">
        <v>0</v>
      </c>
      <c r="U319" s="183">
        <v>0</v>
      </c>
      <c r="V319" s="183">
        <v>0</v>
      </c>
      <c r="W319" s="103">
        <v>0</v>
      </c>
      <c r="X319" s="100">
        <v>0</v>
      </c>
      <c r="Y319" s="100"/>
      <c r="Z319" s="129">
        <v>0</v>
      </c>
      <c r="AA319" s="106">
        <f t="shared" si="167"/>
        <v>3084.16</v>
      </c>
      <c r="AB319" s="106">
        <v>0</v>
      </c>
      <c r="AC319" s="106">
        <v>3084.16</v>
      </c>
      <c r="AD319" s="106">
        <f t="shared" si="168"/>
        <v>0</v>
      </c>
      <c r="AE319" s="106">
        <v>0</v>
      </c>
      <c r="AF319" s="106">
        <v>0</v>
      </c>
      <c r="AG319" s="90">
        <f t="shared" si="169"/>
        <v>0</v>
      </c>
      <c r="AH319" s="99" t="s">
        <v>730</v>
      </c>
    </row>
    <row r="320" spans="1:34" ht="168.75" x14ac:dyDescent="0.25">
      <c r="A320" s="41" t="s">
        <v>450</v>
      </c>
      <c r="E320" s="116">
        <v>270</v>
      </c>
      <c r="F320" s="13" t="s">
        <v>104</v>
      </c>
      <c r="G320" s="13" t="s">
        <v>355</v>
      </c>
      <c r="H320" s="8">
        <v>1</v>
      </c>
      <c r="I320" s="106">
        <f t="shared" si="171"/>
        <v>29842.870000000003</v>
      </c>
      <c r="J320" s="106">
        <v>0</v>
      </c>
      <c r="K320" s="106">
        <v>29842.870000000003</v>
      </c>
      <c r="L320" s="106">
        <v>21071.09</v>
      </c>
      <c r="M320" s="200">
        <v>43871</v>
      </c>
      <c r="N320" s="202" t="s">
        <v>827</v>
      </c>
      <c r="O320" s="121">
        <v>44007</v>
      </c>
      <c r="P320" s="80">
        <f t="shared" si="170"/>
        <v>8771.7800000000025</v>
      </c>
      <c r="Q320" s="198">
        <v>44011</v>
      </c>
      <c r="R320" s="198">
        <v>44071</v>
      </c>
      <c r="S320" s="107">
        <f t="shared" si="166"/>
        <v>0</v>
      </c>
      <c r="T320" s="183">
        <v>0</v>
      </c>
      <c r="U320" s="183">
        <v>0</v>
      </c>
      <c r="V320" s="183">
        <v>0</v>
      </c>
      <c r="W320" s="103">
        <v>0</v>
      </c>
      <c r="X320" s="100">
        <v>0</v>
      </c>
      <c r="Y320" s="100"/>
      <c r="Z320" s="129">
        <v>0</v>
      </c>
      <c r="AA320" s="106">
        <f t="shared" si="167"/>
        <v>21071.09</v>
      </c>
      <c r="AB320" s="106">
        <v>0</v>
      </c>
      <c r="AC320" s="106">
        <v>21071.09</v>
      </c>
      <c r="AD320" s="106">
        <f t="shared" si="168"/>
        <v>0</v>
      </c>
      <c r="AE320" s="106">
        <v>0</v>
      </c>
      <c r="AF320" s="106">
        <v>0</v>
      </c>
      <c r="AG320" s="90">
        <f t="shared" si="169"/>
        <v>0</v>
      </c>
      <c r="AH320" s="99" t="s">
        <v>731</v>
      </c>
    </row>
    <row r="321" spans="1:34" ht="300" x14ac:dyDescent="0.25">
      <c r="A321" s="41" t="s">
        <v>450</v>
      </c>
      <c r="B321" s="15"/>
      <c r="C321" s="15"/>
      <c r="D321" s="15"/>
      <c r="E321" s="116">
        <v>271</v>
      </c>
      <c r="F321" s="13" t="s">
        <v>323</v>
      </c>
      <c r="G321" s="13" t="s">
        <v>355</v>
      </c>
      <c r="H321" s="8">
        <v>1</v>
      </c>
      <c r="I321" s="106">
        <f t="shared" si="171"/>
        <v>5250.26</v>
      </c>
      <c r="J321" s="106">
        <v>0</v>
      </c>
      <c r="K321" s="106">
        <v>5250.26</v>
      </c>
      <c r="L321" s="106">
        <v>3166.14</v>
      </c>
      <c r="M321" s="200">
        <v>43801</v>
      </c>
      <c r="N321" s="200">
        <v>43824</v>
      </c>
      <c r="O321" s="202" t="s">
        <v>774</v>
      </c>
      <c r="P321" s="80">
        <f t="shared" si="170"/>
        <v>2084.1200000000003</v>
      </c>
      <c r="Q321" s="121">
        <v>43984</v>
      </c>
      <c r="R321" s="121">
        <v>44043</v>
      </c>
      <c r="S321" s="107">
        <f t="shared" si="166"/>
        <v>0</v>
      </c>
      <c r="T321" s="183">
        <v>0</v>
      </c>
      <c r="U321" s="183">
        <v>0</v>
      </c>
      <c r="V321" s="183">
        <v>0</v>
      </c>
      <c r="W321" s="103">
        <v>0</v>
      </c>
      <c r="X321" s="100">
        <v>0</v>
      </c>
      <c r="Y321" s="100"/>
      <c r="Z321" s="129">
        <v>0</v>
      </c>
      <c r="AA321" s="106">
        <f t="shared" si="167"/>
        <v>3750.14</v>
      </c>
      <c r="AB321" s="106">
        <v>0</v>
      </c>
      <c r="AC321" s="106">
        <v>3750.14</v>
      </c>
      <c r="AD321" s="106">
        <f t="shared" si="168"/>
        <v>1250.259</v>
      </c>
      <c r="AE321" s="106">
        <v>0</v>
      </c>
      <c r="AF321" s="106">
        <v>1250.259</v>
      </c>
      <c r="AG321" s="90">
        <f t="shared" si="169"/>
        <v>23.813277818622318</v>
      </c>
      <c r="AH321" s="99" t="s">
        <v>680</v>
      </c>
    </row>
    <row r="322" spans="1:34" ht="131.25" x14ac:dyDescent="0.25">
      <c r="A322" s="41" t="s">
        <v>450</v>
      </c>
      <c r="E322" s="116">
        <v>272</v>
      </c>
      <c r="F322" s="13" t="s">
        <v>256</v>
      </c>
      <c r="G322" s="13" t="s">
        <v>355</v>
      </c>
      <c r="H322" s="8">
        <v>1</v>
      </c>
      <c r="I322" s="106">
        <f t="shared" si="171"/>
        <v>2785.77</v>
      </c>
      <c r="J322" s="106">
        <v>0</v>
      </c>
      <c r="K322" s="106">
        <v>2785.77</v>
      </c>
      <c r="L322" s="106">
        <v>1461.96</v>
      </c>
      <c r="M322" s="200">
        <v>43802</v>
      </c>
      <c r="N322" s="200">
        <v>43840</v>
      </c>
      <c r="O322" s="202" t="s">
        <v>780</v>
      </c>
      <c r="P322" s="80">
        <f t="shared" si="170"/>
        <v>1323.81</v>
      </c>
      <c r="Q322" s="121">
        <v>44001</v>
      </c>
      <c r="R322" s="121">
        <v>44061</v>
      </c>
      <c r="S322" s="107">
        <f t="shared" si="166"/>
        <v>0</v>
      </c>
      <c r="T322" s="183">
        <v>0</v>
      </c>
      <c r="U322" s="183">
        <v>0</v>
      </c>
      <c r="V322" s="183">
        <v>0</v>
      </c>
      <c r="W322" s="103">
        <v>0</v>
      </c>
      <c r="X322" s="100">
        <v>0</v>
      </c>
      <c r="Y322" s="100"/>
      <c r="Z322" s="129">
        <v>0</v>
      </c>
      <c r="AA322" s="106">
        <f t="shared" si="167"/>
        <v>1998.31</v>
      </c>
      <c r="AB322" s="106">
        <v>0</v>
      </c>
      <c r="AC322" s="106">
        <v>1998.31</v>
      </c>
      <c r="AD322" s="106">
        <f t="shared" si="168"/>
        <v>0</v>
      </c>
      <c r="AE322" s="106">
        <v>0</v>
      </c>
      <c r="AF322" s="106">
        <v>0</v>
      </c>
      <c r="AG322" s="90">
        <f t="shared" si="169"/>
        <v>0</v>
      </c>
      <c r="AH322" s="99" t="s">
        <v>732</v>
      </c>
    </row>
    <row r="323" spans="1:34" ht="150" x14ac:dyDescent="0.25">
      <c r="A323" s="41" t="s">
        <v>450</v>
      </c>
      <c r="E323" s="116">
        <v>273</v>
      </c>
      <c r="F323" s="13" t="s">
        <v>257</v>
      </c>
      <c r="G323" s="13" t="s">
        <v>355</v>
      </c>
      <c r="H323" s="8">
        <v>1</v>
      </c>
      <c r="I323" s="106">
        <f t="shared" si="171"/>
        <v>5759.6900000000005</v>
      </c>
      <c r="J323" s="106">
        <v>0</v>
      </c>
      <c r="K323" s="106">
        <v>5759.6900000000005</v>
      </c>
      <c r="L323" s="106">
        <v>3339.42</v>
      </c>
      <c r="M323" s="200">
        <v>43804</v>
      </c>
      <c r="N323" s="200">
        <v>43840</v>
      </c>
      <c r="O323" s="202" t="s">
        <v>777</v>
      </c>
      <c r="P323" s="80">
        <f t="shared" si="170"/>
        <v>2420.2700000000004</v>
      </c>
      <c r="Q323" s="198">
        <v>43978</v>
      </c>
      <c r="R323" s="198">
        <v>44036</v>
      </c>
      <c r="S323" s="107">
        <f t="shared" si="166"/>
        <v>0</v>
      </c>
      <c r="T323" s="183">
        <v>0</v>
      </c>
      <c r="U323" s="183">
        <v>0</v>
      </c>
      <c r="V323" s="183">
        <v>0</v>
      </c>
      <c r="W323" s="103">
        <v>0</v>
      </c>
      <c r="X323" s="100">
        <v>0</v>
      </c>
      <c r="Y323" s="100"/>
      <c r="Z323" s="129">
        <v>0</v>
      </c>
      <c r="AA323" s="106">
        <f t="shared" si="167"/>
        <v>4031.78</v>
      </c>
      <c r="AB323" s="106">
        <v>0</v>
      </c>
      <c r="AC323" s="106">
        <v>4031.78</v>
      </c>
      <c r="AD323" s="106">
        <f t="shared" si="168"/>
        <v>0</v>
      </c>
      <c r="AE323" s="106">
        <v>0</v>
      </c>
      <c r="AF323" s="106">
        <v>0</v>
      </c>
      <c r="AG323" s="90">
        <f t="shared" si="169"/>
        <v>0</v>
      </c>
      <c r="AH323" s="99" t="s">
        <v>733</v>
      </c>
    </row>
    <row r="324" spans="1:34" ht="131.25" x14ac:dyDescent="0.25">
      <c r="A324" s="41" t="s">
        <v>450</v>
      </c>
      <c r="E324" s="116">
        <v>274</v>
      </c>
      <c r="F324" s="13" t="s">
        <v>258</v>
      </c>
      <c r="G324" s="13" t="s">
        <v>355</v>
      </c>
      <c r="H324" s="8">
        <v>1</v>
      </c>
      <c r="I324" s="106">
        <f t="shared" si="171"/>
        <v>4044.13</v>
      </c>
      <c r="J324" s="106">
        <v>0</v>
      </c>
      <c r="K324" s="106">
        <v>4044.13</v>
      </c>
      <c r="L324" s="106">
        <v>2324.23</v>
      </c>
      <c r="M324" s="200">
        <v>43871</v>
      </c>
      <c r="N324" s="200">
        <v>43896</v>
      </c>
      <c r="O324" s="199">
        <v>43997</v>
      </c>
      <c r="P324" s="80">
        <f t="shared" si="170"/>
        <v>1719.9</v>
      </c>
      <c r="Q324" s="198">
        <v>44001</v>
      </c>
      <c r="R324" s="198">
        <v>44015</v>
      </c>
      <c r="S324" s="107">
        <f t="shared" si="166"/>
        <v>0</v>
      </c>
      <c r="T324" s="183">
        <v>0</v>
      </c>
      <c r="U324" s="183">
        <v>0</v>
      </c>
      <c r="V324" s="183">
        <v>0</v>
      </c>
      <c r="W324" s="103">
        <v>0</v>
      </c>
      <c r="X324" s="100">
        <v>0</v>
      </c>
      <c r="Y324" s="100"/>
      <c r="Z324" s="129">
        <v>0</v>
      </c>
      <c r="AA324" s="106">
        <f t="shared" si="167"/>
        <v>2951.83</v>
      </c>
      <c r="AB324" s="106">
        <v>0</v>
      </c>
      <c r="AC324" s="106">
        <v>2951.83</v>
      </c>
      <c r="AD324" s="106">
        <f t="shared" si="168"/>
        <v>945</v>
      </c>
      <c r="AE324" s="106">
        <v>0</v>
      </c>
      <c r="AF324" s="106">
        <v>945</v>
      </c>
      <c r="AG324" s="90">
        <f t="shared" si="169"/>
        <v>23.367201351094057</v>
      </c>
      <c r="AH324" s="99"/>
    </row>
    <row r="325" spans="1:34" ht="131.25" x14ac:dyDescent="0.25">
      <c r="A325" s="41" t="s">
        <v>450</v>
      </c>
      <c r="E325" s="116">
        <v>275</v>
      </c>
      <c r="F325" s="13" t="s">
        <v>259</v>
      </c>
      <c r="G325" s="13" t="s">
        <v>355</v>
      </c>
      <c r="H325" s="8">
        <v>1</v>
      </c>
      <c r="I325" s="106">
        <f t="shared" si="171"/>
        <v>1242.27</v>
      </c>
      <c r="J325" s="106">
        <v>0</v>
      </c>
      <c r="K325" s="106">
        <v>1242.27</v>
      </c>
      <c r="L325" s="106">
        <v>832.72</v>
      </c>
      <c r="M325" s="200">
        <v>43801</v>
      </c>
      <c r="N325" s="200">
        <v>43824</v>
      </c>
      <c r="O325" s="202" t="s">
        <v>773</v>
      </c>
      <c r="P325" s="80">
        <f t="shared" si="170"/>
        <v>409.54999999999995</v>
      </c>
      <c r="Q325" s="121">
        <v>44011</v>
      </c>
      <c r="R325" s="121">
        <v>44071</v>
      </c>
      <c r="S325" s="107">
        <f t="shared" si="166"/>
        <v>0</v>
      </c>
      <c r="T325" s="183">
        <v>0</v>
      </c>
      <c r="U325" s="183">
        <v>0</v>
      </c>
      <c r="V325" s="183">
        <v>0</v>
      </c>
      <c r="W325" s="103">
        <v>0</v>
      </c>
      <c r="X325" s="100">
        <v>0</v>
      </c>
      <c r="Y325" s="100"/>
      <c r="Z325" s="129">
        <v>0</v>
      </c>
      <c r="AA325" s="106">
        <f t="shared" si="167"/>
        <v>934.72</v>
      </c>
      <c r="AB325" s="106">
        <v>0</v>
      </c>
      <c r="AC325" s="106">
        <v>934.72</v>
      </c>
      <c r="AD325" s="106">
        <f t="shared" si="168"/>
        <v>256.29300000000001</v>
      </c>
      <c r="AE325" s="106">
        <v>0</v>
      </c>
      <c r="AF325" s="106">
        <v>256.29300000000001</v>
      </c>
      <c r="AG325" s="90">
        <f t="shared" si="169"/>
        <v>20.631022241541693</v>
      </c>
      <c r="AH325" s="99" t="s">
        <v>734</v>
      </c>
    </row>
    <row r="326" spans="1:34" ht="131.25" x14ac:dyDescent="0.25">
      <c r="A326" s="41" t="s">
        <v>450</v>
      </c>
      <c r="E326" s="116">
        <v>276</v>
      </c>
      <c r="F326" s="13" t="s">
        <v>567</v>
      </c>
      <c r="G326" s="13" t="s">
        <v>355</v>
      </c>
      <c r="H326" s="8">
        <v>1</v>
      </c>
      <c r="I326" s="106">
        <f t="shared" si="171"/>
        <v>2693.8</v>
      </c>
      <c r="J326" s="106">
        <v>0</v>
      </c>
      <c r="K326" s="106">
        <v>2693.8</v>
      </c>
      <c r="L326" s="106">
        <v>1493.45</v>
      </c>
      <c r="M326" s="200">
        <v>43802</v>
      </c>
      <c r="N326" s="200">
        <v>43840</v>
      </c>
      <c r="O326" s="202" t="s">
        <v>774</v>
      </c>
      <c r="P326" s="80">
        <f t="shared" si="170"/>
        <v>1200.3500000000001</v>
      </c>
      <c r="Q326" s="121">
        <v>43980</v>
      </c>
      <c r="R326" s="121">
        <v>44040</v>
      </c>
      <c r="S326" s="107">
        <f t="shared" si="166"/>
        <v>0</v>
      </c>
      <c r="T326" s="183">
        <v>0</v>
      </c>
      <c r="U326" s="183">
        <v>0</v>
      </c>
      <c r="V326" s="183">
        <v>0</v>
      </c>
      <c r="W326" s="103">
        <v>0</v>
      </c>
      <c r="X326" s="100">
        <v>0</v>
      </c>
      <c r="Y326" s="100"/>
      <c r="Z326" s="129">
        <v>0</v>
      </c>
      <c r="AA326" s="106">
        <f t="shared" si="167"/>
        <v>2053.75</v>
      </c>
      <c r="AB326" s="106">
        <v>0</v>
      </c>
      <c r="AC326" s="106">
        <v>2053.75</v>
      </c>
      <c r="AD326" s="106">
        <f t="shared" si="168"/>
        <v>0</v>
      </c>
      <c r="AE326" s="106">
        <v>0</v>
      </c>
      <c r="AF326" s="106">
        <v>0</v>
      </c>
      <c r="AG326" s="90">
        <f t="shared" si="169"/>
        <v>0</v>
      </c>
      <c r="AH326" s="99" t="s">
        <v>734</v>
      </c>
    </row>
    <row r="327" spans="1:34" ht="187.5" x14ac:dyDescent="0.25">
      <c r="A327" s="41" t="s">
        <v>450</v>
      </c>
      <c r="E327" s="116">
        <v>277</v>
      </c>
      <c r="F327" s="13" t="s">
        <v>260</v>
      </c>
      <c r="G327" s="13" t="s">
        <v>355</v>
      </c>
      <c r="H327" s="8">
        <v>1</v>
      </c>
      <c r="I327" s="106">
        <f t="shared" si="171"/>
        <v>3631.1</v>
      </c>
      <c r="J327" s="106">
        <v>0</v>
      </c>
      <c r="K327" s="106">
        <v>3631.1</v>
      </c>
      <c r="L327" s="106">
        <v>2107.77</v>
      </c>
      <c r="M327" s="200">
        <v>43803</v>
      </c>
      <c r="N327" s="200">
        <v>43828</v>
      </c>
      <c r="O327" s="202" t="s">
        <v>804</v>
      </c>
      <c r="P327" s="80">
        <f t="shared" si="170"/>
        <v>1523.33</v>
      </c>
      <c r="Q327" s="121">
        <v>44067</v>
      </c>
      <c r="R327" s="121">
        <v>44127</v>
      </c>
      <c r="S327" s="107">
        <f t="shared" si="166"/>
        <v>0</v>
      </c>
      <c r="T327" s="183">
        <v>0</v>
      </c>
      <c r="U327" s="183">
        <v>0</v>
      </c>
      <c r="V327" s="183">
        <v>0</v>
      </c>
      <c r="W327" s="103">
        <v>0</v>
      </c>
      <c r="X327" s="100">
        <v>0</v>
      </c>
      <c r="Y327" s="100"/>
      <c r="Z327" s="129">
        <v>0</v>
      </c>
      <c r="AA327" s="106">
        <f t="shared" si="167"/>
        <v>2541.77</v>
      </c>
      <c r="AB327" s="106">
        <v>0</v>
      </c>
      <c r="AC327" s="106">
        <v>2541.77</v>
      </c>
      <c r="AD327" s="106">
        <f t="shared" si="168"/>
        <v>0</v>
      </c>
      <c r="AE327" s="106">
        <v>0</v>
      </c>
      <c r="AF327" s="106">
        <v>0</v>
      </c>
      <c r="AG327" s="90">
        <f t="shared" si="169"/>
        <v>0</v>
      </c>
      <c r="AH327" s="99" t="s">
        <v>735</v>
      </c>
    </row>
    <row r="328" spans="1:34" ht="75" x14ac:dyDescent="0.25">
      <c r="A328" s="41" t="s">
        <v>450</v>
      </c>
      <c r="E328" s="116">
        <v>278</v>
      </c>
      <c r="F328" s="13" t="s">
        <v>261</v>
      </c>
      <c r="G328" s="13" t="s">
        <v>355</v>
      </c>
      <c r="H328" s="8">
        <v>1</v>
      </c>
      <c r="I328" s="106">
        <f t="shared" si="171"/>
        <v>2935.02</v>
      </c>
      <c r="J328" s="106">
        <v>0</v>
      </c>
      <c r="K328" s="106">
        <v>2935.02</v>
      </c>
      <c r="L328" s="106">
        <v>1627.16</v>
      </c>
      <c r="M328" s="200">
        <v>43801</v>
      </c>
      <c r="N328" s="200">
        <v>43824</v>
      </c>
      <c r="O328" s="202" t="s">
        <v>779</v>
      </c>
      <c r="P328" s="80">
        <f t="shared" si="170"/>
        <v>1307.8599999999999</v>
      </c>
      <c r="Q328" s="121">
        <v>44060</v>
      </c>
      <c r="R328" s="121">
        <v>44120</v>
      </c>
      <c r="S328" s="107">
        <f t="shared" si="166"/>
        <v>0</v>
      </c>
      <c r="T328" s="183">
        <v>0</v>
      </c>
      <c r="U328" s="183">
        <v>0</v>
      </c>
      <c r="V328" s="183">
        <v>0</v>
      </c>
      <c r="W328" s="103">
        <v>0</v>
      </c>
      <c r="X328" s="100">
        <v>0</v>
      </c>
      <c r="Y328" s="100"/>
      <c r="Z328" s="129">
        <v>0</v>
      </c>
      <c r="AA328" s="106">
        <f t="shared" si="167"/>
        <v>2237.66</v>
      </c>
      <c r="AB328" s="106">
        <v>0</v>
      </c>
      <c r="AC328" s="106">
        <v>2237.66</v>
      </c>
      <c r="AD328" s="106">
        <f t="shared" si="168"/>
        <v>697.35599999999999</v>
      </c>
      <c r="AE328" s="106">
        <v>0</v>
      </c>
      <c r="AF328" s="106">
        <v>697.35599999999999</v>
      </c>
      <c r="AG328" s="90">
        <f t="shared" ref="AG328:AG332" si="172">AF328/I328*100</f>
        <v>23.759838093096469</v>
      </c>
      <c r="AH328" s="99" t="s">
        <v>736</v>
      </c>
    </row>
    <row r="329" spans="1:34" ht="225" x14ac:dyDescent="0.25">
      <c r="A329" s="41" t="s">
        <v>450</v>
      </c>
      <c r="E329" s="116">
        <v>279</v>
      </c>
      <c r="F329" s="13" t="s">
        <v>262</v>
      </c>
      <c r="G329" s="13" t="s">
        <v>355</v>
      </c>
      <c r="H329" s="8">
        <v>1</v>
      </c>
      <c r="I329" s="106">
        <f t="shared" si="171"/>
        <v>2619.1</v>
      </c>
      <c r="J329" s="106">
        <v>0</v>
      </c>
      <c r="K329" s="106">
        <v>2619.1</v>
      </c>
      <c r="L329" s="106">
        <v>1452.01</v>
      </c>
      <c r="M329" s="200">
        <v>43802</v>
      </c>
      <c r="N329" s="200">
        <v>43824</v>
      </c>
      <c r="O329" s="202" t="s">
        <v>779</v>
      </c>
      <c r="P329" s="80">
        <f t="shared" si="170"/>
        <v>1167.0899999999999</v>
      </c>
      <c r="Q329" s="121">
        <v>44060</v>
      </c>
      <c r="R329" s="121">
        <v>44120</v>
      </c>
      <c r="S329" s="107">
        <f t="shared" si="166"/>
        <v>0</v>
      </c>
      <c r="T329" s="183">
        <v>0</v>
      </c>
      <c r="U329" s="183">
        <v>0</v>
      </c>
      <c r="V329" s="183">
        <v>0</v>
      </c>
      <c r="W329" s="103">
        <v>0</v>
      </c>
      <c r="X329" s="100">
        <v>0</v>
      </c>
      <c r="Y329" s="100"/>
      <c r="Z329" s="129">
        <v>0</v>
      </c>
      <c r="AA329" s="106">
        <f t="shared" si="167"/>
        <v>1996.81</v>
      </c>
      <c r="AB329" s="106">
        <v>0</v>
      </c>
      <c r="AC329" s="106">
        <v>1996.81</v>
      </c>
      <c r="AD329" s="106">
        <f t="shared" si="168"/>
        <v>273</v>
      </c>
      <c r="AE329" s="106">
        <v>0</v>
      </c>
      <c r="AF329" s="106">
        <v>273</v>
      </c>
      <c r="AG329" s="90">
        <f t="shared" si="172"/>
        <v>10.423427895078461</v>
      </c>
      <c r="AH329" s="99" t="s">
        <v>737</v>
      </c>
    </row>
    <row r="330" spans="1:34" ht="131.25" x14ac:dyDescent="0.25">
      <c r="A330" s="41" t="s">
        <v>450</v>
      </c>
      <c r="E330" s="116">
        <v>280</v>
      </c>
      <c r="F330" s="13" t="s">
        <v>324</v>
      </c>
      <c r="G330" s="13" t="s">
        <v>356</v>
      </c>
      <c r="H330" s="8">
        <v>1</v>
      </c>
      <c r="I330" s="106">
        <f t="shared" si="171"/>
        <v>33011.32</v>
      </c>
      <c r="J330" s="106">
        <v>0</v>
      </c>
      <c r="K330" s="106">
        <v>33011.32</v>
      </c>
      <c r="L330" s="106">
        <v>33011.32</v>
      </c>
      <c r="M330" s="200">
        <v>43753</v>
      </c>
      <c r="N330" s="200">
        <v>43797</v>
      </c>
      <c r="O330" s="202" t="s">
        <v>522</v>
      </c>
      <c r="P330" s="80"/>
      <c r="Q330" s="121">
        <v>43981</v>
      </c>
      <c r="R330" s="121">
        <v>44012</v>
      </c>
      <c r="S330" s="107">
        <f t="shared" si="166"/>
        <v>0</v>
      </c>
      <c r="T330" s="183">
        <v>0</v>
      </c>
      <c r="U330" s="183">
        <v>0</v>
      </c>
      <c r="V330" s="183">
        <v>0</v>
      </c>
      <c r="W330" s="103">
        <v>0</v>
      </c>
      <c r="X330" s="100">
        <v>0</v>
      </c>
      <c r="Y330" s="100"/>
      <c r="Z330" s="129"/>
      <c r="AA330" s="106">
        <f t="shared" si="167"/>
        <v>0</v>
      </c>
      <c r="AB330" s="106">
        <v>0</v>
      </c>
      <c r="AC330" s="106">
        <v>0</v>
      </c>
      <c r="AD330" s="106">
        <f t="shared" si="168"/>
        <v>0</v>
      </c>
      <c r="AE330" s="106">
        <v>0</v>
      </c>
      <c r="AF330" s="106">
        <v>0</v>
      </c>
      <c r="AG330" s="90">
        <f t="shared" si="172"/>
        <v>0</v>
      </c>
      <c r="AH330" s="99" t="s">
        <v>738</v>
      </c>
    </row>
    <row r="331" spans="1:34" ht="112.5" x14ac:dyDescent="0.25">
      <c r="A331" s="41" t="s">
        <v>450</v>
      </c>
      <c r="E331" s="116">
        <v>281</v>
      </c>
      <c r="F331" s="13" t="s">
        <v>274</v>
      </c>
      <c r="G331" s="13" t="s">
        <v>356</v>
      </c>
      <c r="H331" s="8">
        <v>1</v>
      </c>
      <c r="I331" s="106">
        <f t="shared" si="171"/>
        <v>1650</v>
      </c>
      <c r="J331" s="106">
        <v>0</v>
      </c>
      <c r="K331" s="106">
        <v>1650</v>
      </c>
      <c r="L331" s="106">
        <v>0</v>
      </c>
      <c r="M331" s="200">
        <v>43747</v>
      </c>
      <c r="N331" s="200">
        <v>43766</v>
      </c>
      <c r="O331" s="200">
        <v>43860</v>
      </c>
      <c r="P331" s="80">
        <f>I331-L331</f>
        <v>1650</v>
      </c>
      <c r="Q331" s="202" t="s">
        <v>805</v>
      </c>
      <c r="R331" s="202">
        <v>43950</v>
      </c>
      <c r="S331" s="107">
        <f t="shared" si="166"/>
        <v>0</v>
      </c>
      <c r="T331" s="183">
        <v>0</v>
      </c>
      <c r="U331" s="183">
        <v>0</v>
      </c>
      <c r="V331" s="183">
        <v>0</v>
      </c>
      <c r="W331" s="103">
        <v>0</v>
      </c>
      <c r="X331" s="100">
        <v>0</v>
      </c>
      <c r="Y331" s="100"/>
      <c r="Z331" s="129"/>
      <c r="AA331" s="106">
        <f t="shared" si="167"/>
        <v>1650</v>
      </c>
      <c r="AB331" s="106">
        <v>0</v>
      </c>
      <c r="AC331" s="106">
        <v>1650</v>
      </c>
      <c r="AD331" s="106">
        <f t="shared" si="168"/>
        <v>0</v>
      </c>
      <c r="AE331" s="106">
        <v>0</v>
      </c>
      <c r="AF331" s="106">
        <v>0</v>
      </c>
      <c r="AG331" s="90">
        <f t="shared" si="172"/>
        <v>0</v>
      </c>
      <c r="AH331" s="16" t="s">
        <v>739</v>
      </c>
    </row>
    <row r="332" spans="1:34" s="20" customFormat="1" ht="58.5" x14ac:dyDescent="0.25">
      <c r="E332" s="55"/>
      <c r="F332" s="55" t="s">
        <v>106</v>
      </c>
      <c r="G332" s="55"/>
      <c r="H332" s="21">
        <f>H334+H338</f>
        <v>8</v>
      </c>
      <c r="I332" s="56">
        <f>I334+I338</f>
        <v>552562.21100000001</v>
      </c>
      <c r="J332" s="115">
        <f t="shared" ref="J332:K332" si="173">J334+J338</f>
        <v>180000</v>
      </c>
      <c r="K332" s="115">
        <f t="shared" si="173"/>
        <v>372562.21100000001</v>
      </c>
      <c r="L332" s="115">
        <f>L334+L338</f>
        <v>265053.31400000001</v>
      </c>
      <c r="M332" s="190"/>
      <c r="N332" s="190"/>
      <c r="O332" s="190"/>
      <c r="P332" s="115">
        <f>P334+P338</f>
        <v>16707.54</v>
      </c>
      <c r="Q332" s="190"/>
      <c r="R332" s="190"/>
      <c r="S332" s="115">
        <f>S334+S338</f>
        <v>270801.35700000002</v>
      </c>
      <c r="T332" s="190"/>
      <c r="U332" s="190"/>
      <c r="V332" s="190"/>
      <c r="W332" s="102">
        <f>W334+W338</f>
        <v>2</v>
      </c>
      <c r="X332" s="114" t="s">
        <v>752</v>
      </c>
      <c r="Y332" s="114"/>
      <c r="Z332" s="131"/>
      <c r="AA332" s="115">
        <f>AA334+AA338</f>
        <v>92564.683999999994</v>
      </c>
      <c r="AB332" s="115">
        <f t="shared" ref="AB332:AC332" si="174">AB334+AB338</f>
        <v>0</v>
      </c>
      <c r="AC332" s="115">
        <f t="shared" si="174"/>
        <v>92564.683999999994</v>
      </c>
      <c r="AD332" s="115">
        <f>AD334+AD338</f>
        <v>2960.127</v>
      </c>
      <c r="AE332" s="115">
        <f t="shared" ref="AE332:AF332" si="175">AE334+AE338</f>
        <v>0</v>
      </c>
      <c r="AF332" s="115">
        <f t="shared" si="175"/>
        <v>2960.127</v>
      </c>
      <c r="AG332" s="88">
        <f t="shared" si="172"/>
        <v>0.5357092723809157</v>
      </c>
      <c r="AH332" s="78"/>
    </row>
    <row r="333" spans="1:34" s="19" customFormat="1" x14ac:dyDescent="0.25">
      <c r="E333" s="53"/>
      <c r="F333" s="53" t="s">
        <v>13</v>
      </c>
      <c r="G333" s="53"/>
      <c r="H333" s="22"/>
      <c r="I333" s="66"/>
      <c r="J333" s="122"/>
      <c r="K333" s="122"/>
      <c r="L333" s="122"/>
      <c r="M333" s="112"/>
      <c r="N333" s="112"/>
      <c r="O333" s="112"/>
      <c r="P333" s="112"/>
      <c r="Q333" s="112"/>
      <c r="R333" s="112"/>
      <c r="S333" s="113"/>
      <c r="T333" s="112"/>
      <c r="U333" s="112"/>
      <c r="V333" s="112"/>
      <c r="W333" s="101"/>
      <c r="X333" s="112"/>
      <c r="Y333" s="112"/>
      <c r="Z333" s="130"/>
      <c r="AA333" s="122"/>
      <c r="AB333" s="122"/>
      <c r="AC333" s="122"/>
      <c r="AD333" s="122"/>
      <c r="AE333" s="122"/>
      <c r="AF333" s="122"/>
      <c r="AG333" s="89"/>
      <c r="AH333" s="77"/>
    </row>
    <row r="334" spans="1:34" s="20" customFormat="1" ht="58.5" x14ac:dyDescent="0.25">
      <c r="E334" s="55"/>
      <c r="F334" s="55" t="s">
        <v>362</v>
      </c>
      <c r="G334" s="55"/>
      <c r="H334" s="21">
        <f>SUM(H335:H337)</f>
        <v>3</v>
      </c>
      <c r="I334" s="56">
        <f>SUM(I335:I337)</f>
        <v>272370.71100000001</v>
      </c>
      <c r="J334" s="115">
        <f t="shared" ref="J334:K334" si="176">SUM(J335:J337)</f>
        <v>180000</v>
      </c>
      <c r="K334" s="115">
        <f t="shared" si="176"/>
        <v>92370.710999999996</v>
      </c>
      <c r="L334" s="115">
        <f>SUM(L335:L337)</f>
        <v>1355.354</v>
      </c>
      <c r="M334" s="190"/>
      <c r="N334" s="190"/>
      <c r="O334" s="190"/>
      <c r="P334" s="115">
        <f>SUM(P335:P337)</f>
        <v>214</v>
      </c>
      <c r="Q334" s="190"/>
      <c r="R334" s="190"/>
      <c r="S334" s="115">
        <f>SUM(S335:S337)</f>
        <v>270801.35700000002</v>
      </c>
      <c r="T334" s="190"/>
      <c r="U334" s="190"/>
      <c r="V334" s="190"/>
      <c r="W334" s="102">
        <f>SUM(W335:W337)</f>
        <v>2</v>
      </c>
      <c r="X334" s="114"/>
      <c r="Y334" s="114"/>
      <c r="Z334" s="131"/>
      <c r="AA334" s="115">
        <f>SUM(AA335:AA337)</f>
        <v>62274.144</v>
      </c>
      <c r="AB334" s="115">
        <f t="shared" ref="AB334:AC334" si="177">SUM(AB335:AB337)</f>
        <v>0</v>
      </c>
      <c r="AC334" s="115">
        <f t="shared" si="177"/>
        <v>62274.144</v>
      </c>
      <c r="AD334" s="115">
        <f>SUM(AD335:AD337)</f>
        <v>0</v>
      </c>
      <c r="AE334" s="115">
        <f t="shared" ref="AE334:AF334" si="178">SUM(AE335:AE337)</f>
        <v>0</v>
      </c>
      <c r="AF334" s="115">
        <f t="shared" si="178"/>
        <v>0</v>
      </c>
      <c r="AG334" s="88">
        <f t="shared" ref="AG334:AG343" si="179">AF334/I334*100</f>
        <v>0</v>
      </c>
      <c r="AH334" s="78"/>
    </row>
    <row r="335" spans="1:34" ht="262.5" x14ac:dyDescent="0.25">
      <c r="A335" s="41" t="s">
        <v>449</v>
      </c>
      <c r="B335" s="135" t="s">
        <v>452</v>
      </c>
      <c r="E335" s="57">
        <v>282</v>
      </c>
      <c r="F335" s="57" t="s">
        <v>107</v>
      </c>
      <c r="G335" s="13" t="s">
        <v>355</v>
      </c>
      <c r="H335" s="8">
        <v>1</v>
      </c>
      <c r="I335" s="106">
        <f t="shared" ref="I335" si="180">J335+K335</f>
        <v>31659.636999999999</v>
      </c>
      <c r="J335" s="106">
        <v>0</v>
      </c>
      <c r="K335" s="106">
        <v>31659.636999999999</v>
      </c>
      <c r="L335" s="80">
        <v>1355.354</v>
      </c>
      <c r="M335" s="200">
        <v>43804</v>
      </c>
      <c r="N335" s="200">
        <v>43825</v>
      </c>
      <c r="O335" s="202" t="s">
        <v>774</v>
      </c>
      <c r="P335" s="80">
        <v>214</v>
      </c>
      <c r="Q335" s="121">
        <v>43983</v>
      </c>
      <c r="R335" s="198">
        <v>44071</v>
      </c>
      <c r="S335" s="80">
        <f>I335-L335-P335</f>
        <v>30090.282999999999</v>
      </c>
      <c r="T335" s="198">
        <v>44081</v>
      </c>
      <c r="U335" s="198">
        <v>37538</v>
      </c>
      <c r="V335" s="198">
        <v>44190</v>
      </c>
      <c r="W335" s="103">
        <v>1</v>
      </c>
      <c r="X335" s="38" t="s">
        <v>164</v>
      </c>
      <c r="Y335" s="38"/>
      <c r="Z335" s="129">
        <v>0</v>
      </c>
      <c r="AA335" s="106">
        <f t="shared" ref="AA335:AA337" si="181">AB335+AC335</f>
        <v>11036.754000000001</v>
      </c>
      <c r="AB335" s="106">
        <v>0</v>
      </c>
      <c r="AC335" s="106">
        <v>11036.754000000001</v>
      </c>
      <c r="AD335" s="106">
        <f t="shared" ref="AD335:AD337" si="182">AE335+AF335</f>
        <v>0</v>
      </c>
      <c r="AE335" s="106">
        <v>0</v>
      </c>
      <c r="AF335" s="106">
        <v>0</v>
      </c>
      <c r="AG335" s="90">
        <f t="shared" si="179"/>
        <v>0</v>
      </c>
      <c r="AH335" s="99" t="s">
        <v>740</v>
      </c>
    </row>
    <row r="336" spans="1:34" ht="56.25" x14ac:dyDescent="0.25">
      <c r="A336" s="2" t="s">
        <v>449</v>
      </c>
      <c r="E336" s="57">
        <v>283</v>
      </c>
      <c r="F336" s="13" t="s">
        <v>276</v>
      </c>
      <c r="G336" s="13" t="s">
        <v>356</v>
      </c>
      <c r="H336" s="8">
        <v>1</v>
      </c>
      <c r="I336" s="106">
        <f t="shared" ref="I336:I337" si="183">J336+K336</f>
        <v>189473.68400000001</v>
      </c>
      <c r="J336" s="106">
        <v>180000</v>
      </c>
      <c r="K336" s="106">
        <v>9473.6839999999993</v>
      </c>
      <c r="L336" s="69">
        <v>0</v>
      </c>
      <c r="M336" s="200">
        <v>39550</v>
      </c>
      <c r="N336" s="200">
        <v>39587</v>
      </c>
      <c r="O336" s="200">
        <v>39695</v>
      </c>
      <c r="P336" s="109">
        <v>0</v>
      </c>
      <c r="Q336" s="200">
        <v>40061</v>
      </c>
      <c r="R336" s="200">
        <v>39823</v>
      </c>
      <c r="S336" s="106">
        <f>I336-L336-P336</f>
        <v>189473.68400000001</v>
      </c>
      <c r="T336" s="200">
        <v>39501</v>
      </c>
      <c r="U336" s="200">
        <v>39531</v>
      </c>
      <c r="V336" s="199">
        <v>44377</v>
      </c>
      <c r="W336" s="103">
        <v>0</v>
      </c>
      <c r="X336" s="100">
        <v>0</v>
      </c>
      <c r="Y336" s="100"/>
      <c r="Z336" s="129"/>
      <c r="AA336" s="106">
        <f t="shared" si="181"/>
        <v>0</v>
      </c>
      <c r="AB336" s="106">
        <v>0</v>
      </c>
      <c r="AC336" s="106">
        <v>0</v>
      </c>
      <c r="AD336" s="106">
        <f t="shared" si="182"/>
        <v>0</v>
      </c>
      <c r="AE336" s="106">
        <v>0</v>
      </c>
      <c r="AF336" s="106">
        <v>0</v>
      </c>
      <c r="AG336" s="90">
        <f t="shared" si="179"/>
        <v>0</v>
      </c>
      <c r="AH336" s="99"/>
    </row>
    <row r="337" spans="1:35" ht="112.5" x14ac:dyDescent="0.25">
      <c r="A337" s="2" t="s">
        <v>449</v>
      </c>
      <c r="E337" s="116">
        <v>284</v>
      </c>
      <c r="F337" s="13" t="s">
        <v>111</v>
      </c>
      <c r="G337" s="13" t="s">
        <v>356</v>
      </c>
      <c r="H337" s="8">
        <v>1</v>
      </c>
      <c r="I337" s="106">
        <f t="shared" si="183"/>
        <v>51237.39</v>
      </c>
      <c r="J337" s="106">
        <v>0</v>
      </c>
      <c r="K337" s="106">
        <v>51237.39</v>
      </c>
      <c r="L337" s="69">
        <v>0</v>
      </c>
      <c r="M337" s="200">
        <v>40917</v>
      </c>
      <c r="N337" s="200">
        <v>40918</v>
      </c>
      <c r="O337" s="200">
        <v>40967</v>
      </c>
      <c r="P337" s="109">
        <v>0</v>
      </c>
      <c r="Q337" s="200">
        <v>40969</v>
      </c>
      <c r="R337" s="200">
        <v>40991</v>
      </c>
      <c r="S337" s="106">
        <f>I337-L337-P337</f>
        <v>51237.39</v>
      </c>
      <c r="T337" s="200">
        <v>43920</v>
      </c>
      <c r="U337" s="199">
        <v>43941</v>
      </c>
      <c r="V337" s="121">
        <v>44165</v>
      </c>
      <c r="W337" s="103">
        <v>1</v>
      </c>
      <c r="X337" s="100" t="s">
        <v>150</v>
      </c>
      <c r="Y337" s="100"/>
      <c r="Z337" s="129"/>
      <c r="AA337" s="106">
        <f t="shared" si="181"/>
        <v>51237.39</v>
      </c>
      <c r="AB337" s="106">
        <v>0</v>
      </c>
      <c r="AC337" s="106">
        <v>51237.39</v>
      </c>
      <c r="AD337" s="106">
        <f t="shared" si="182"/>
        <v>0</v>
      </c>
      <c r="AE337" s="106">
        <v>0</v>
      </c>
      <c r="AF337" s="106">
        <v>0</v>
      </c>
      <c r="AG337" s="90">
        <f t="shared" si="179"/>
        <v>0</v>
      </c>
      <c r="AH337" s="99"/>
    </row>
    <row r="338" spans="1:35" s="20" customFormat="1" ht="78" x14ac:dyDescent="0.25">
      <c r="E338" s="55"/>
      <c r="F338" s="55" t="s">
        <v>361</v>
      </c>
      <c r="G338" s="55"/>
      <c r="H338" s="21">
        <f>SUM(H339:H343)</f>
        <v>5</v>
      </c>
      <c r="I338" s="56">
        <f>SUM(I339:I343)</f>
        <v>280191.5</v>
      </c>
      <c r="J338" s="115">
        <f t="shared" ref="J338:K338" si="184">SUM(J339:J343)</f>
        <v>0</v>
      </c>
      <c r="K338" s="115">
        <f t="shared" si="184"/>
        <v>280191.5</v>
      </c>
      <c r="L338" s="115">
        <f>SUM(L339:L343)</f>
        <v>263697.96000000002</v>
      </c>
      <c r="M338" s="190"/>
      <c r="N338" s="190"/>
      <c r="O338" s="190"/>
      <c r="P338" s="115">
        <f t="shared" ref="P338" si="185">SUM(P339:P343)</f>
        <v>16493.54</v>
      </c>
      <c r="Q338" s="190"/>
      <c r="R338" s="190"/>
      <c r="S338" s="115">
        <f t="shared" ref="S338" si="186">SUM(S339:S343)</f>
        <v>0</v>
      </c>
      <c r="T338" s="190"/>
      <c r="U338" s="190"/>
      <c r="V338" s="190"/>
      <c r="W338" s="102">
        <f t="shared" ref="W338" si="187">SUM(W339:W343)</f>
        <v>0</v>
      </c>
      <c r="X338" s="114"/>
      <c r="Y338" s="114"/>
      <c r="Z338" s="131"/>
      <c r="AA338" s="115">
        <f>SUM(AA339:AA343)</f>
        <v>30290.539999999997</v>
      </c>
      <c r="AB338" s="115">
        <f t="shared" ref="AB338:AC338" si="188">SUM(AB339:AB343)</f>
        <v>0</v>
      </c>
      <c r="AC338" s="115">
        <f t="shared" si="188"/>
        <v>30290.539999999997</v>
      </c>
      <c r="AD338" s="115">
        <f>SUM(AD339:AD343)</f>
        <v>2960.127</v>
      </c>
      <c r="AE338" s="115">
        <f t="shared" ref="AE338:AF338" si="189">SUM(AE339:AE343)</f>
        <v>0</v>
      </c>
      <c r="AF338" s="115">
        <f t="shared" si="189"/>
        <v>2960.127</v>
      </c>
      <c r="AG338" s="88">
        <f t="shared" si="179"/>
        <v>1.0564656672311614</v>
      </c>
      <c r="AH338" s="78"/>
    </row>
    <row r="339" spans="1:35" ht="93.75" x14ac:dyDescent="0.25">
      <c r="A339" s="41" t="s">
        <v>450</v>
      </c>
      <c r="E339" s="57">
        <v>285</v>
      </c>
      <c r="F339" s="57" t="s">
        <v>108</v>
      </c>
      <c r="G339" s="13" t="s">
        <v>355</v>
      </c>
      <c r="H339" s="8">
        <v>1</v>
      </c>
      <c r="I339" s="106">
        <f t="shared" ref="I339:I341" si="190">J339+K339</f>
        <v>2632.75</v>
      </c>
      <c r="J339" s="106">
        <v>0</v>
      </c>
      <c r="K339" s="106">
        <v>2632.75</v>
      </c>
      <c r="L339" s="80">
        <v>1879.43</v>
      </c>
      <c r="M339" s="200">
        <v>43801</v>
      </c>
      <c r="N339" s="200">
        <v>43822</v>
      </c>
      <c r="O339" s="202" t="s">
        <v>774</v>
      </c>
      <c r="P339" s="80">
        <f>I339-L339</f>
        <v>753.31999999999994</v>
      </c>
      <c r="Q339" s="121">
        <v>43980</v>
      </c>
      <c r="R339" s="121">
        <v>44040</v>
      </c>
      <c r="S339" s="107">
        <f>I339-L339-P339</f>
        <v>0</v>
      </c>
      <c r="T339" s="179">
        <v>0</v>
      </c>
      <c r="U339" s="179">
        <v>0</v>
      </c>
      <c r="V339" s="179">
        <v>0</v>
      </c>
      <c r="W339" s="103">
        <v>0</v>
      </c>
      <c r="X339" s="100">
        <v>0</v>
      </c>
      <c r="Y339" s="100"/>
      <c r="Z339" s="129">
        <v>0</v>
      </c>
      <c r="AA339" s="106">
        <f t="shared" ref="AA339:AA343" si="191">AB339+AC339</f>
        <v>2368.4299999999998</v>
      </c>
      <c r="AB339" s="106">
        <v>0</v>
      </c>
      <c r="AC339" s="106">
        <v>2368.4299999999998</v>
      </c>
      <c r="AD339" s="106">
        <f t="shared" ref="AD339:AD343" si="192">AE339+AF339</f>
        <v>0</v>
      </c>
      <c r="AE339" s="106">
        <v>0</v>
      </c>
      <c r="AF339" s="106">
        <v>0</v>
      </c>
      <c r="AG339" s="90">
        <f t="shared" si="179"/>
        <v>0</v>
      </c>
      <c r="AH339" s="99" t="s">
        <v>741</v>
      </c>
    </row>
    <row r="340" spans="1:35" s="20" customFormat="1" ht="93.75" x14ac:dyDescent="0.25">
      <c r="A340" s="41" t="s">
        <v>450</v>
      </c>
      <c r="B340" s="2"/>
      <c r="C340" s="2"/>
      <c r="D340" s="2"/>
      <c r="E340" s="57">
        <v>286</v>
      </c>
      <c r="F340" s="57" t="s">
        <v>109</v>
      </c>
      <c r="G340" s="13" t="s">
        <v>355</v>
      </c>
      <c r="H340" s="8">
        <v>1</v>
      </c>
      <c r="I340" s="106">
        <f t="shared" si="190"/>
        <v>8037.8</v>
      </c>
      <c r="J340" s="106">
        <v>0</v>
      </c>
      <c r="K340" s="106">
        <v>8037.8</v>
      </c>
      <c r="L340" s="80">
        <v>4442.46</v>
      </c>
      <c r="M340" s="200">
        <v>43815</v>
      </c>
      <c r="N340" s="200">
        <v>43858</v>
      </c>
      <c r="O340" s="202" t="s">
        <v>774</v>
      </c>
      <c r="P340" s="80">
        <f>I340-L340</f>
        <v>3595.34</v>
      </c>
      <c r="Q340" s="121">
        <v>43980</v>
      </c>
      <c r="R340" s="121">
        <v>44040</v>
      </c>
      <c r="S340" s="107">
        <f>I340-L340-P340</f>
        <v>0</v>
      </c>
      <c r="T340" s="179">
        <v>0</v>
      </c>
      <c r="U340" s="179">
        <v>0</v>
      </c>
      <c r="V340" s="179">
        <v>0</v>
      </c>
      <c r="W340" s="103">
        <v>0</v>
      </c>
      <c r="X340" s="100">
        <v>0</v>
      </c>
      <c r="Y340" s="100"/>
      <c r="Z340" s="129">
        <v>0</v>
      </c>
      <c r="AA340" s="106">
        <f t="shared" si="191"/>
        <v>5626.46</v>
      </c>
      <c r="AB340" s="106">
        <v>0</v>
      </c>
      <c r="AC340" s="106">
        <v>5626.46</v>
      </c>
      <c r="AD340" s="106">
        <f>AE340+AF340</f>
        <v>2960.127</v>
      </c>
      <c r="AE340" s="106">
        <v>0</v>
      </c>
      <c r="AF340" s="106">
        <v>2960.127</v>
      </c>
      <c r="AG340" s="91">
        <f t="shared" si="179"/>
        <v>36.827577197740673</v>
      </c>
      <c r="AH340" s="99" t="s">
        <v>741</v>
      </c>
      <c r="AI340" s="3"/>
    </row>
    <row r="341" spans="1:35" ht="93.75" x14ac:dyDescent="0.25">
      <c r="A341" s="41" t="s">
        <v>450</v>
      </c>
      <c r="E341" s="116">
        <v>287</v>
      </c>
      <c r="F341" s="57" t="s">
        <v>110</v>
      </c>
      <c r="G341" s="13" t="s">
        <v>355</v>
      </c>
      <c r="H341" s="8">
        <v>1</v>
      </c>
      <c r="I341" s="106">
        <f t="shared" si="190"/>
        <v>27054.07</v>
      </c>
      <c r="J341" s="106">
        <v>0</v>
      </c>
      <c r="K341" s="106">
        <v>27054.07</v>
      </c>
      <c r="L341" s="80">
        <v>18056.849999999999</v>
      </c>
      <c r="M341" s="200">
        <v>43804</v>
      </c>
      <c r="N341" s="200">
        <v>43840</v>
      </c>
      <c r="O341" s="202" t="s">
        <v>774</v>
      </c>
      <c r="P341" s="80">
        <f>I341-L341</f>
        <v>8997.2200000000012</v>
      </c>
      <c r="Q341" s="121">
        <v>43980</v>
      </c>
      <c r="R341" s="121">
        <v>44040</v>
      </c>
      <c r="S341" s="107">
        <f>I341-L341-P341</f>
        <v>0</v>
      </c>
      <c r="T341" s="179">
        <v>0</v>
      </c>
      <c r="U341" s="179">
        <v>0</v>
      </c>
      <c r="V341" s="179">
        <v>0</v>
      </c>
      <c r="W341" s="103">
        <v>0</v>
      </c>
      <c r="X341" s="100">
        <v>0</v>
      </c>
      <c r="Y341" s="100"/>
      <c r="Z341" s="129">
        <v>0</v>
      </c>
      <c r="AA341" s="106">
        <f t="shared" si="191"/>
        <v>18937.849999999999</v>
      </c>
      <c r="AB341" s="106">
        <v>0</v>
      </c>
      <c r="AC341" s="106">
        <v>18937.849999999999</v>
      </c>
      <c r="AD341" s="106">
        <f t="shared" si="192"/>
        <v>0</v>
      </c>
      <c r="AE341" s="106">
        <v>0</v>
      </c>
      <c r="AF341" s="106">
        <v>0</v>
      </c>
      <c r="AG341" s="90">
        <f t="shared" si="179"/>
        <v>0</v>
      </c>
      <c r="AH341" s="99" t="s">
        <v>742</v>
      </c>
    </row>
    <row r="342" spans="1:35" ht="131.25" x14ac:dyDescent="0.25">
      <c r="A342" s="41" t="s">
        <v>450</v>
      </c>
      <c r="E342" s="116">
        <v>288</v>
      </c>
      <c r="F342" s="57" t="s">
        <v>96</v>
      </c>
      <c r="G342" s="13" t="s">
        <v>355</v>
      </c>
      <c r="H342" s="8">
        <v>1</v>
      </c>
      <c r="I342" s="106">
        <f t="shared" ref="I342:I343" si="193">J342+K342</f>
        <v>5651.4600000000009</v>
      </c>
      <c r="J342" s="106">
        <v>0</v>
      </c>
      <c r="K342" s="106">
        <v>5651.4600000000009</v>
      </c>
      <c r="L342" s="80">
        <v>2503.8000000000002</v>
      </c>
      <c r="M342" s="200">
        <v>43803</v>
      </c>
      <c r="N342" s="200">
        <v>43824</v>
      </c>
      <c r="O342" s="202" t="s">
        <v>774</v>
      </c>
      <c r="P342" s="80">
        <f>I342-L342</f>
        <v>3147.6600000000008</v>
      </c>
      <c r="Q342" s="121">
        <v>43980</v>
      </c>
      <c r="R342" s="121">
        <v>44040</v>
      </c>
      <c r="S342" s="107">
        <f>I342-L342-P342</f>
        <v>0</v>
      </c>
      <c r="T342" s="179">
        <v>0</v>
      </c>
      <c r="U342" s="179">
        <v>0</v>
      </c>
      <c r="V342" s="179">
        <v>0</v>
      </c>
      <c r="W342" s="103">
        <v>0</v>
      </c>
      <c r="X342" s="100">
        <v>0</v>
      </c>
      <c r="Y342" s="100"/>
      <c r="Z342" s="129">
        <v>0</v>
      </c>
      <c r="AA342" s="106">
        <f t="shared" si="191"/>
        <v>3357.8</v>
      </c>
      <c r="AB342" s="106">
        <v>0</v>
      </c>
      <c r="AC342" s="106">
        <v>3357.8</v>
      </c>
      <c r="AD342" s="106">
        <f t="shared" si="192"/>
        <v>0</v>
      </c>
      <c r="AE342" s="106">
        <v>0</v>
      </c>
      <c r="AF342" s="106">
        <v>0</v>
      </c>
      <c r="AG342" s="90">
        <f t="shared" si="179"/>
        <v>0</v>
      </c>
      <c r="AH342" s="99" t="s">
        <v>743</v>
      </c>
    </row>
    <row r="343" spans="1:35" ht="56.25" x14ac:dyDescent="0.25">
      <c r="A343" s="41" t="s">
        <v>450</v>
      </c>
      <c r="D343" s="2" t="s">
        <v>473</v>
      </c>
      <c r="E343" s="116">
        <v>289</v>
      </c>
      <c r="F343" s="68" t="s">
        <v>429</v>
      </c>
      <c r="G343" s="13" t="s">
        <v>355</v>
      </c>
      <c r="H343" s="8">
        <v>1</v>
      </c>
      <c r="I343" s="106">
        <f t="shared" si="193"/>
        <v>236815.42</v>
      </c>
      <c r="J343" s="80">
        <v>0</v>
      </c>
      <c r="K343" s="80">
        <v>236815.42</v>
      </c>
      <c r="L343" s="80">
        <v>236815.42</v>
      </c>
      <c r="M343" s="201" t="s">
        <v>484</v>
      </c>
      <c r="N343" s="202" t="s">
        <v>806</v>
      </c>
      <c r="O343" s="121">
        <v>44125</v>
      </c>
      <c r="P343" s="80">
        <v>0</v>
      </c>
      <c r="Q343" s="121">
        <v>44138</v>
      </c>
      <c r="R343" s="121">
        <v>44185</v>
      </c>
      <c r="S343" s="107">
        <f>I343-L343-P343</f>
        <v>0</v>
      </c>
      <c r="T343" s="179">
        <v>0</v>
      </c>
      <c r="U343" s="179">
        <v>0</v>
      </c>
      <c r="V343" s="179">
        <v>0</v>
      </c>
      <c r="W343" s="103">
        <v>0</v>
      </c>
      <c r="X343" s="100">
        <v>0</v>
      </c>
      <c r="Y343" s="100"/>
      <c r="Z343" s="129">
        <v>0</v>
      </c>
      <c r="AA343" s="106">
        <f t="shared" si="191"/>
        <v>0</v>
      </c>
      <c r="AB343" s="106">
        <v>0</v>
      </c>
      <c r="AC343" s="106">
        <v>0</v>
      </c>
      <c r="AD343" s="106">
        <f t="shared" si="192"/>
        <v>0</v>
      </c>
      <c r="AE343" s="106">
        <v>0</v>
      </c>
      <c r="AF343" s="106">
        <v>0</v>
      </c>
      <c r="AG343" s="90">
        <f t="shared" si="179"/>
        <v>0</v>
      </c>
      <c r="AH343" s="99"/>
    </row>
    <row r="344" spans="1:35" s="5" customFormat="1" x14ac:dyDescent="0.25">
      <c r="E344" s="50"/>
      <c r="F344" s="50"/>
      <c r="G344" s="50"/>
      <c r="H344" s="24"/>
      <c r="I344" s="51"/>
      <c r="J344" s="51"/>
      <c r="K344" s="51"/>
      <c r="L344" s="50"/>
      <c r="M344" s="50"/>
      <c r="N344" s="50"/>
      <c r="O344" s="50"/>
      <c r="P344" s="50"/>
      <c r="Q344" s="50"/>
      <c r="R344" s="50"/>
      <c r="S344" s="65"/>
      <c r="T344" s="50"/>
      <c r="U344" s="50"/>
      <c r="V344" s="50"/>
      <c r="W344" s="30"/>
      <c r="X344" s="50"/>
      <c r="Y344" s="50"/>
      <c r="Z344" s="92"/>
      <c r="AA344" s="51"/>
      <c r="AB344" s="51"/>
      <c r="AC344" s="51"/>
      <c r="AD344" s="51"/>
      <c r="AE344" s="51"/>
      <c r="AF344" s="51"/>
      <c r="AG344" s="84"/>
      <c r="AH344" s="74"/>
    </row>
    <row r="345" spans="1:35" s="5" customFormat="1" ht="56.25" x14ac:dyDescent="0.25">
      <c r="E345" s="50"/>
      <c r="F345" s="48" t="s">
        <v>54</v>
      </c>
      <c r="G345" s="48"/>
      <c r="H345" s="83">
        <f>H348</f>
        <v>1</v>
      </c>
      <c r="I345" s="49">
        <f t="shared" ref="I345" si="194">I348</f>
        <v>85273.699683999992</v>
      </c>
      <c r="J345" s="49">
        <f t="shared" ref="J345:K345" si="195">J348</f>
        <v>50311.5</v>
      </c>
      <c r="K345" s="49">
        <f t="shared" si="195"/>
        <v>34962.199683999999</v>
      </c>
      <c r="L345" s="49">
        <f t="shared" ref="L345" si="196">L348</f>
        <v>0</v>
      </c>
      <c r="M345" s="50"/>
      <c r="N345" s="50"/>
      <c r="O345" s="50"/>
      <c r="P345" s="49">
        <f t="shared" ref="P345" si="197">P348</f>
        <v>0</v>
      </c>
      <c r="Q345" s="50"/>
      <c r="R345" s="50"/>
      <c r="S345" s="49">
        <f t="shared" ref="S345" si="198">S348</f>
        <v>85273.699683999992</v>
      </c>
      <c r="T345" s="50"/>
      <c r="U345" s="50"/>
      <c r="V345" s="50"/>
      <c r="W345" s="49">
        <f t="shared" ref="W345" si="199">W348</f>
        <v>0</v>
      </c>
      <c r="X345" s="50">
        <v>0</v>
      </c>
      <c r="Y345" s="50"/>
      <c r="Z345" s="92"/>
      <c r="AA345" s="49">
        <f t="shared" ref="AA345:AC345" si="200">AA348</f>
        <v>0</v>
      </c>
      <c r="AB345" s="49">
        <f t="shared" si="200"/>
        <v>0</v>
      </c>
      <c r="AC345" s="49">
        <f t="shared" si="200"/>
        <v>0</v>
      </c>
      <c r="AD345" s="49">
        <f t="shared" ref="AD345:AF345" si="201">AD348</f>
        <v>0</v>
      </c>
      <c r="AE345" s="49">
        <f t="shared" si="201"/>
        <v>0</v>
      </c>
      <c r="AF345" s="49">
        <f t="shared" si="201"/>
        <v>0</v>
      </c>
      <c r="AG345" s="83">
        <f>AF345/I345*100</f>
        <v>0</v>
      </c>
      <c r="AH345" s="74"/>
    </row>
    <row r="346" spans="1:35" s="5" customFormat="1" x14ac:dyDescent="0.25">
      <c r="E346" s="50"/>
      <c r="F346" s="50" t="s">
        <v>13</v>
      </c>
      <c r="G346" s="50"/>
      <c r="H346" s="24"/>
      <c r="I346" s="49"/>
      <c r="J346" s="49"/>
      <c r="K346" s="49"/>
      <c r="L346" s="49"/>
      <c r="M346" s="50"/>
      <c r="N346" s="50"/>
      <c r="O346" s="50"/>
      <c r="P346" s="49"/>
      <c r="Q346" s="50"/>
      <c r="R346" s="50"/>
      <c r="S346" s="49"/>
      <c r="T346" s="50"/>
      <c r="U346" s="50"/>
      <c r="V346" s="50"/>
      <c r="W346" s="49"/>
      <c r="X346" s="50"/>
      <c r="Y346" s="50"/>
      <c r="Z346" s="92"/>
      <c r="AA346" s="49"/>
      <c r="AB346" s="49"/>
      <c r="AC346" s="49"/>
      <c r="AD346" s="49"/>
      <c r="AE346" s="49"/>
      <c r="AF346" s="49"/>
      <c r="AG346" s="83"/>
      <c r="AH346" s="74"/>
    </row>
    <row r="347" spans="1:35" s="25" customFormat="1" ht="58.5" x14ac:dyDescent="0.25">
      <c r="E347" s="52"/>
      <c r="F347" s="52" t="s">
        <v>362</v>
      </c>
      <c r="G347" s="52"/>
      <c r="H347" s="86">
        <f>H350</f>
        <v>1</v>
      </c>
      <c r="I347" s="28">
        <f t="shared" ref="I347" si="202">I350</f>
        <v>85273.699683999992</v>
      </c>
      <c r="J347" s="28">
        <f t="shared" ref="J347:K347" si="203">J350</f>
        <v>50311.5</v>
      </c>
      <c r="K347" s="28">
        <f t="shared" si="203"/>
        <v>34962.199683999999</v>
      </c>
      <c r="L347" s="28">
        <f t="shared" ref="L347" si="204">L350</f>
        <v>0</v>
      </c>
      <c r="M347" s="52"/>
      <c r="N347" s="52"/>
      <c r="O347" s="52"/>
      <c r="P347" s="28">
        <f t="shared" ref="P347" si="205">P350</f>
        <v>0</v>
      </c>
      <c r="Q347" s="52"/>
      <c r="R347" s="52"/>
      <c r="S347" s="28">
        <f t="shared" ref="S347" si="206">S350</f>
        <v>85273.699683999992</v>
      </c>
      <c r="T347" s="52"/>
      <c r="U347" s="52"/>
      <c r="V347" s="52"/>
      <c r="W347" s="28">
        <f t="shared" ref="W347" si="207">W350</f>
        <v>0</v>
      </c>
      <c r="X347" s="52"/>
      <c r="Y347" s="52"/>
      <c r="Z347" s="94"/>
      <c r="AA347" s="28">
        <f t="shared" ref="AA347:AC347" si="208">AA350</f>
        <v>0</v>
      </c>
      <c r="AB347" s="28">
        <f t="shared" si="208"/>
        <v>0</v>
      </c>
      <c r="AC347" s="28">
        <f t="shared" si="208"/>
        <v>0</v>
      </c>
      <c r="AD347" s="28">
        <f t="shared" ref="AD347:AF347" si="209">AD350</f>
        <v>0</v>
      </c>
      <c r="AE347" s="28">
        <f t="shared" si="209"/>
        <v>0</v>
      </c>
      <c r="AF347" s="28">
        <f t="shared" si="209"/>
        <v>0</v>
      </c>
      <c r="AG347" s="86">
        <f>AF347/I347*100</f>
        <v>0</v>
      </c>
      <c r="AH347" s="76"/>
    </row>
    <row r="348" spans="1:35" s="20" customFormat="1" ht="19.5" x14ac:dyDescent="0.25">
      <c r="E348" s="55"/>
      <c r="F348" s="55" t="s">
        <v>53</v>
      </c>
      <c r="G348" s="55"/>
      <c r="H348" s="151">
        <f>H350</f>
        <v>1</v>
      </c>
      <c r="I348" s="56">
        <f>I350</f>
        <v>85273.699683999992</v>
      </c>
      <c r="J348" s="115">
        <f t="shared" ref="J348:K348" si="210">J350</f>
        <v>50311.5</v>
      </c>
      <c r="K348" s="115">
        <f t="shared" si="210"/>
        <v>34962.199683999999</v>
      </c>
      <c r="L348" s="115">
        <f t="shared" ref="L348" si="211">L350</f>
        <v>0</v>
      </c>
      <c r="M348" s="55"/>
      <c r="N348" s="55"/>
      <c r="O348" s="55"/>
      <c r="P348" s="115">
        <f t="shared" ref="P348" si="212">P350</f>
        <v>0</v>
      </c>
      <c r="Q348" s="55"/>
      <c r="R348" s="55"/>
      <c r="S348" s="115">
        <f t="shared" ref="S348" si="213">S350</f>
        <v>85273.699683999992</v>
      </c>
      <c r="T348" s="55"/>
      <c r="U348" s="55"/>
      <c r="V348" s="55"/>
      <c r="W348" s="115">
        <f t="shared" ref="W348" si="214">W350</f>
        <v>0</v>
      </c>
      <c r="X348" s="55">
        <v>0</v>
      </c>
      <c r="Y348" s="114"/>
      <c r="Z348" s="96"/>
      <c r="AA348" s="115">
        <f>AA350</f>
        <v>0</v>
      </c>
      <c r="AB348" s="115">
        <f t="shared" ref="AB348:AC348" si="215">AB350</f>
        <v>0</v>
      </c>
      <c r="AC348" s="115">
        <f t="shared" si="215"/>
        <v>0</v>
      </c>
      <c r="AD348" s="115">
        <f>AD350</f>
        <v>0</v>
      </c>
      <c r="AE348" s="115">
        <f t="shared" ref="AE348:AF348" si="216">AE350</f>
        <v>0</v>
      </c>
      <c r="AF348" s="115">
        <f t="shared" si="216"/>
        <v>0</v>
      </c>
      <c r="AG348" s="88">
        <f>AF348/I348*100</f>
        <v>0</v>
      </c>
      <c r="AH348" s="78"/>
    </row>
    <row r="349" spans="1:35" s="19" customFormat="1" x14ac:dyDescent="0.25">
      <c r="E349" s="53"/>
      <c r="F349" s="53" t="s">
        <v>13</v>
      </c>
      <c r="G349" s="53"/>
      <c r="H349" s="22"/>
      <c r="I349" s="66"/>
      <c r="J349" s="122"/>
      <c r="K349" s="122"/>
      <c r="L349" s="122"/>
      <c r="M349" s="53"/>
      <c r="N349" s="53"/>
      <c r="O349" s="53"/>
      <c r="P349" s="122"/>
      <c r="Q349" s="53"/>
      <c r="R349" s="53"/>
      <c r="S349" s="122"/>
      <c r="T349" s="53"/>
      <c r="U349" s="53"/>
      <c r="V349" s="53"/>
      <c r="W349" s="122"/>
      <c r="X349" s="53"/>
      <c r="Y349" s="112"/>
      <c r="Z349" s="95"/>
      <c r="AA349" s="122"/>
      <c r="AB349" s="122"/>
      <c r="AC349" s="122"/>
      <c r="AD349" s="122"/>
      <c r="AE349" s="122"/>
      <c r="AF349" s="122"/>
      <c r="AG349" s="89"/>
      <c r="AH349" s="77"/>
    </row>
    <row r="350" spans="1:35" s="20" customFormat="1" ht="58.5" x14ac:dyDescent="0.25">
      <c r="E350" s="55"/>
      <c r="F350" s="55" t="s">
        <v>362</v>
      </c>
      <c r="G350" s="55"/>
      <c r="H350" s="151">
        <f>SUM(H351:H351)</f>
        <v>1</v>
      </c>
      <c r="I350" s="56">
        <f>SUM(I351:I351)</f>
        <v>85273.699683999992</v>
      </c>
      <c r="J350" s="115">
        <f t="shared" ref="J350:L350" si="217">SUM(J351:J351)</f>
        <v>50311.5</v>
      </c>
      <c r="K350" s="115">
        <f t="shared" si="217"/>
        <v>34962.199683999999</v>
      </c>
      <c r="L350" s="115">
        <f t="shared" si="217"/>
        <v>0</v>
      </c>
      <c r="M350" s="55"/>
      <c r="N350" s="55"/>
      <c r="O350" s="55"/>
      <c r="P350" s="115">
        <f t="shared" ref="P350" si="218">SUM(P351:P351)</f>
        <v>0</v>
      </c>
      <c r="Q350" s="55"/>
      <c r="R350" s="55"/>
      <c r="S350" s="115">
        <f t="shared" ref="S350" si="219">SUM(S351:S351)</f>
        <v>85273.699683999992</v>
      </c>
      <c r="T350" s="55"/>
      <c r="U350" s="55"/>
      <c r="V350" s="55"/>
      <c r="W350" s="115">
        <f t="shared" ref="W350" si="220">SUM(W351:W351)</f>
        <v>0</v>
      </c>
      <c r="X350" s="55"/>
      <c r="Y350" s="114"/>
      <c r="Z350" s="96"/>
      <c r="AA350" s="115">
        <f>SUM(AA351:AA351)</f>
        <v>0</v>
      </c>
      <c r="AB350" s="115">
        <f t="shared" ref="AB350:AF350" si="221">SUM(AB351:AB351)</f>
        <v>0</v>
      </c>
      <c r="AC350" s="115">
        <f t="shared" si="221"/>
        <v>0</v>
      </c>
      <c r="AD350" s="115">
        <f>SUM(AD351:AD351)</f>
        <v>0</v>
      </c>
      <c r="AE350" s="115">
        <f t="shared" si="221"/>
        <v>0</v>
      </c>
      <c r="AF350" s="115">
        <f t="shared" si="221"/>
        <v>0</v>
      </c>
      <c r="AG350" s="88">
        <f>AF350/I350*100</f>
        <v>0</v>
      </c>
      <c r="AH350" s="78"/>
    </row>
    <row r="351" spans="1:35" ht="208.5" customHeight="1" x14ac:dyDescent="0.25">
      <c r="A351" s="2" t="s">
        <v>449</v>
      </c>
      <c r="E351" s="13">
        <v>290</v>
      </c>
      <c r="F351" s="13" t="s">
        <v>55</v>
      </c>
      <c r="G351" s="13" t="s">
        <v>357</v>
      </c>
      <c r="H351" s="8">
        <v>1</v>
      </c>
      <c r="I351" s="106">
        <f>J351+K351</f>
        <v>85273.699683999992</v>
      </c>
      <c r="J351" s="106">
        <v>50311.5</v>
      </c>
      <c r="K351" s="106">
        <v>34962.199683999999</v>
      </c>
      <c r="L351" s="80">
        <v>0</v>
      </c>
      <c r="M351" s="123">
        <v>42160</v>
      </c>
      <c r="N351" s="123">
        <v>42291</v>
      </c>
      <c r="O351" s="123">
        <v>42446</v>
      </c>
      <c r="P351" s="80">
        <v>0</v>
      </c>
      <c r="Q351" s="123">
        <v>43829</v>
      </c>
      <c r="R351" s="123">
        <v>43873</v>
      </c>
      <c r="S351" s="46">
        <f>I351-L351-P351</f>
        <v>85273.699683999992</v>
      </c>
      <c r="T351" s="123">
        <v>43910</v>
      </c>
      <c r="U351" s="126" t="s">
        <v>807</v>
      </c>
      <c r="V351" s="108">
        <v>44864</v>
      </c>
      <c r="W351" s="34">
        <v>0</v>
      </c>
      <c r="X351" s="57"/>
      <c r="Y351" s="116"/>
      <c r="Z351" s="91">
        <v>0</v>
      </c>
      <c r="AA351" s="106">
        <f>AB351+AC351</f>
        <v>0</v>
      </c>
      <c r="AB351" s="106">
        <v>0</v>
      </c>
      <c r="AC351" s="106">
        <v>0</v>
      </c>
      <c r="AD351" s="106">
        <f>AE351+AF351</f>
        <v>0</v>
      </c>
      <c r="AE351" s="106">
        <v>0</v>
      </c>
      <c r="AF351" s="106">
        <v>0</v>
      </c>
      <c r="AG351" s="90">
        <f>AF351/I351*100</f>
        <v>0</v>
      </c>
      <c r="AH351" s="99" t="s">
        <v>838</v>
      </c>
    </row>
    <row r="352" spans="1:35" s="5" customFormat="1" ht="75" x14ac:dyDescent="0.25">
      <c r="E352" s="50"/>
      <c r="F352" s="48" t="s">
        <v>58</v>
      </c>
      <c r="G352" s="48"/>
      <c r="H352" s="6">
        <f>H357</f>
        <v>12</v>
      </c>
      <c r="I352" s="49">
        <f t="shared" ref="I352" si="222">I357</f>
        <v>456746.92700000003</v>
      </c>
      <c r="J352" s="49">
        <f t="shared" ref="J352:K352" si="223">J357</f>
        <v>136623.20000000001</v>
      </c>
      <c r="K352" s="49">
        <f t="shared" si="223"/>
        <v>320123.72700000001</v>
      </c>
      <c r="L352" s="49">
        <f t="shared" ref="L352" si="224">L357</f>
        <v>110679.6309</v>
      </c>
      <c r="M352" s="50"/>
      <c r="N352" s="50"/>
      <c r="O352" s="50"/>
      <c r="P352" s="49">
        <f t="shared" ref="P352" si="225">P357</f>
        <v>13053.692099999998</v>
      </c>
      <c r="Q352" s="50"/>
      <c r="R352" s="50"/>
      <c r="S352" s="49">
        <f t="shared" ref="S352" si="226">S357</f>
        <v>333013.60400000005</v>
      </c>
      <c r="T352" s="50"/>
      <c r="U352" s="50"/>
      <c r="V352" s="50"/>
      <c r="W352" s="49">
        <f t="shared" ref="W352" si="227">W357</f>
        <v>5</v>
      </c>
      <c r="X352" s="50">
        <v>0</v>
      </c>
      <c r="Y352" s="50"/>
      <c r="Z352" s="92"/>
      <c r="AA352" s="49">
        <f t="shared" ref="AA352:AC352" si="228">AA357</f>
        <v>5938.0959999999995</v>
      </c>
      <c r="AB352" s="49">
        <f t="shared" si="228"/>
        <v>0</v>
      </c>
      <c r="AC352" s="49">
        <f t="shared" si="228"/>
        <v>5938.0959999999995</v>
      </c>
      <c r="AD352" s="49">
        <f t="shared" ref="AD352:AF352" si="229">AD357</f>
        <v>0</v>
      </c>
      <c r="AE352" s="49">
        <f t="shared" si="229"/>
        <v>0</v>
      </c>
      <c r="AF352" s="49">
        <f t="shared" si="229"/>
        <v>0</v>
      </c>
      <c r="AG352" s="83">
        <f>AF352/I352*100</f>
        <v>0</v>
      </c>
      <c r="AH352" s="74"/>
    </row>
    <row r="353" spans="1:38" s="5" customFormat="1" x14ac:dyDescent="0.25">
      <c r="E353" s="50"/>
      <c r="F353" s="50" t="s">
        <v>13</v>
      </c>
      <c r="G353" s="50"/>
      <c r="H353" s="24"/>
      <c r="I353" s="49"/>
      <c r="J353" s="49"/>
      <c r="K353" s="49"/>
      <c r="L353" s="49"/>
      <c r="M353" s="50"/>
      <c r="N353" s="50"/>
      <c r="O353" s="50"/>
      <c r="P353" s="49"/>
      <c r="Q353" s="50"/>
      <c r="R353" s="50"/>
      <c r="S353" s="49"/>
      <c r="T353" s="50"/>
      <c r="U353" s="50"/>
      <c r="V353" s="50"/>
      <c r="W353" s="49"/>
      <c r="X353" s="50"/>
      <c r="Y353" s="50"/>
      <c r="Z353" s="92"/>
      <c r="AA353" s="49"/>
      <c r="AB353" s="49"/>
      <c r="AC353" s="49"/>
      <c r="AD353" s="49"/>
      <c r="AE353" s="49"/>
      <c r="AF353" s="49"/>
      <c r="AG353" s="83"/>
      <c r="AH353" s="74"/>
    </row>
    <row r="354" spans="1:38" s="25" customFormat="1" ht="58.5" x14ac:dyDescent="0.25">
      <c r="E354" s="52"/>
      <c r="F354" s="52" t="s">
        <v>362</v>
      </c>
      <c r="G354" s="52"/>
      <c r="H354" s="26">
        <f>H359</f>
        <v>5</v>
      </c>
      <c r="I354" s="28">
        <f t="shared" ref="I354" si="230">I359</f>
        <v>338498.2</v>
      </c>
      <c r="J354" s="28">
        <f t="shared" ref="J354:K354" si="231">J359</f>
        <v>136623.20000000001</v>
      </c>
      <c r="K354" s="28">
        <f t="shared" si="231"/>
        <v>201875</v>
      </c>
      <c r="L354" s="28">
        <f t="shared" ref="L354" si="232">L359</f>
        <v>4628.6779999999999</v>
      </c>
      <c r="M354" s="52"/>
      <c r="N354" s="52"/>
      <c r="O354" s="52"/>
      <c r="P354" s="28">
        <f t="shared" ref="P354" si="233">P359</f>
        <v>855.91800000000001</v>
      </c>
      <c r="Q354" s="52"/>
      <c r="R354" s="52"/>
      <c r="S354" s="28">
        <f t="shared" ref="S354" si="234">S359</f>
        <v>333013.60400000005</v>
      </c>
      <c r="T354" s="52"/>
      <c r="U354" s="52"/>
      <c r="V354" s="52"/>
      <c r="W354" s="28">
        <f t="shared" ref="W354" si="235">W359</f>
        <v>5</v>
      </c>
      <c r="X354" s="52"/>
      <c r="Y354" s="52"/>
      <c r="Z354" s="94"/>
      <c r="AA354" s="28">
        <f t="shared" ref="AA354:AC354" si="236">AA359</f>
        <v>0</v>
      </c>
      <c r="AB354" s="28">
        <f t="shared" si="236"/>
        <v>0</v>
      </c>
      <c r="AC354" s="28">
        <f t="shared" si="236"/>
        <v>0</v>
      </c>
      <c r="AD354" s="28">
        <f t="shared" ref="AD354:AF354" si="237">AD359</f>
        <v>0</v>
      </c>
      <c r="AE354" s="28">
        <f t="shared" si="237"/>
        <v>0</v>
      </c>
      <c r="AF354" s="28">
        <f t="shared" si="237"/>
        <v>0</v>
      </c>
      <c r="AG354" s="86">
        <f>AF354/I354*100</f>
        <v>0</v>
      </c>
      <c r="AH354" s="76"/>
    </row>
    <row r="355" spans="1:38" s="25" customFormat="1" ht="78" x14ac:dyDescent="0.25">
      <c r="E355" s="52"/>
      <c r="F355" s="52" t="s">
        <v>361</v>
      </c>
      <c r="G355" s="52"/>
      <c r="H355" s="26">
        <f>H365</f>
        <v>7</v>
      </c>
      <c r="I355" s="28">
        <f t="shared" ref="I355" si="238">I365</f>
        <v>118248.727</v>
      </c>
      <c r="J355" s="28">
        <f t="shared" ref="J355:K355" si="239">J365</f>
        <v>0</v>
      </c>
      <c r="K355" s="28">
        <f t="shared" si="239"/>
        <v>118248.727</v>
      </c>
      <c r="L355" s="28">
        <f t="shared" ref="L355" si="240">L365</f>
        <v>106050.9529</v>
      </c>
      <c r="M355" s="52"/>
      <c r="N355" s="52"/>
      <c r="O355" s="52"/>
      <c r="P355" s="28">
        <f t="shared" ref="P355" si="241">P365</f>
        <v>12197.774099999999</v>
      </c>
      <c r="Q355" s="52"/>
      <c r="R355" s="52"/>
      <c r="S355" s="28">
        <f t="shared" ref="S355" si="242">S365</f>
        <v>0</v>
      </c>
      <c r="T355" s="52"/>
      <c r="U355" s="52"/>
      <c r="V355" s="52"/>
      <c r="W355" s="28">
        <f t="shared" ref="W355" si="243">W365</f>
        <v>0</v>
      </c>
      <c r="X355" s="52"/>
      <c r="Y355" s="52"/>
      <c r="Z355" s="94"/>
      <c r="AA355" s="28">
        <f t="shared" ref="AA355:AC355" si="244">AA365</f>
        <v>5938.0959999999995</v>
      </c>
      <c r="AB355" s="28">
        <f t="shared" si="244"/>
        <v>0</v>
      </c>
      <c r="AC355" s="28">
        <f t="shared" si="244"/>
        <v>5938.0959999999995</v>
      </c>
      <c r="AD355" s="28">
        <f t="shared" ref="AD355:AF355" si="245">AD365</f>
        <v>0</v>
      </c>
      <c r="AE355" s="28">
        <f t="shared" si="245"/>
        <v>0</v>
      </c>
      <c r="AF355" s="28">
        <f t="shared" si="245"/>
        <v>0</v>
      </c>
      <c r="AG355" s="86">
        <f>AF355/I355*100</f>
        <v>0</v>
      </c>
      <c r="AH355" s="76"/>
    </row>
    <row r="356" spans="1:38" s="19" customFormat="1" x14ac:dyDescent="0.25">
      <c r="E356" s="53"/>
      <c r="F356" s="53"/>
      <c r="G356" s="53"/>
      <c r="H356" s="22"/>
      <c r="I356" s="66"/>
      <c r="J356" s="122"/>
      <c r="K356" s="122"/>
      <c r="L356" s="122"/>
      <c r="M356" s="53"/>
      <c r="N356" s="53"/>
      <c r="O356" s="53"/>
      <c r="P356" s="122"/>
      <c r="Q356" s="53"/>
      <c r="R356" s="53"/>
      <c r="S356" s="122"/>
      <c r="T356" s="53"/>
      <c r="U356" s="53"/>
      <c r="V356" s="53"/>
      <c r="W356" s="122"/>
      <c r="X356" s="53"/>
      <c r="Y356" s="112"/>
      <c r="Z356" s="95"/>
      <c r="AA356" s="122"/>
      <c r="AB356" s="122"/>
      <c r="AC356" s="122"/>
      <c r="AD356" s="122"/>
      <c r="AE356" s="122"/>
      <c r="AF356" s="122"/>
      <c r="AG356" s="89"/>
      <c r="AH356" s="77"/>
    </row>
    <row r="357" spans="1:38" s="20" customFormat="1" ht="39" x14ac:dyDescent="0.25">
      <c r="E357" s="55"/>
      <c r="F357" s="55" t="s">
        <v>57</v>
      </c>
      <c r="G357" s="53"/>
      <c r="H357" s="23">
        <f>H359+H365</f>
        <v>12</v>
      </c>
      <c r="I357" s="56">
        <f t="shared" ref="I357" si="246">I359+I365</f>
        <v>456746.92700000003</v>
      </c>
      <c r="J357" s="115">
        <f t="shared" ref="J357:K357" si="247">J359+J365</f>
        <v>136623.20000000001</v>
      </c>
      <c r="K357" s="115">
        <f t="shared" si="247"/>
        <v>320123.72700000001</v>
      </c>
      <c r="L357" s="115">
        <f t="shared" ref="L357" si="248">L359+L365</f>
        <v>110679.6309</v>
      </c>
      <c r="M357" s="55"/>
      <c r="N357" s="55"/>
      <c r="O357" s="55"/>
      <c r="P357" s="115">
        <f t="shared" ref="P357" si="249">P359+P365</f>
        <v>13053.692099999998</v>
      </c>
      <c r="Q357" s="55"/>
      <c r="R357" s="55"/>
      <c r="S357" s="115">
        <f t="shared" ref="S357" si="250">S359+S365</f>
        <v>333013.60400000005</v>
      </c>
      <c r="T357" s="55"/>
      <c r="U357" s="55"/>
      <c r="V357" s="55"/>
      <c r="W357" s="115">
        <f t="shared" ref="W357" si="251">W359+W365</f>
        <v>5</v>
      </c>
      <c r="X357" s="55" t="s">
        <v>753</v>
      </c>
      <c r="Y357" s="114"/>
      <c r="Z357" s="96"/>
      <c r="AA357" s="115">
        <f t="shared" ref="AA357:AC357" si="252">AA359+AA365</f>
        <v>5938.0959999999995</v>
      </c>
      <c r="AB357" s="115">
        <f t="shared" si="252"/>
        <v>0</v>
      </c>
      <c r="AC357" s="115">
        <f t="shared" si="252"/>
        <v>5938.0959999999995</v>
      </c>
      <c r="AD357" s="115">
        <f t="shared" ref="AD357:AF357" si="253">AD359+AD365</f>
        <v>0</v>
      </c>
      <c r="AE357" s="115">
        <f t="shared" si="253"/>
        <v>0</v>
      </c>
      <c r="AF357" s="115">
        <f t="shared" si="253"/>
        <v>0</v>
      </c>
      <c r="AG357" s="88">
        <f>AF357/I357*100</f>
        <v>0</v>
      </c>
      <c r="AH357" s="78"/>
    </row>
    <row r="358" spans="1:38" s="20" customFormat="1" ht="19.5" x14ac:dyDescent="0.25">
      <c r="E358" s="55"/>
      <c r="F358" s="53" t="s">
        <v>13</v>
      </c>
      <c r="G358" s="53"/>
      <c r="H358" s="23"/>
      <c r="I358" s="56"/>
      <c r="J358" s="115"/>
      <c r="K358" s="115"/>
      <c r="L358" s="115"/>
      <c r="M358" s="55"/>
      <c r="N358" s="55"/>
      <c r="O358" s="55"/>
      <c r="P358" s="115"/>
      <c r="Q358" s="55"/>
      <c r="R358" s="55"/>
      <c r="S358" s="115"/>
      <c r="T358" s="55"/>
      <c r="U358" s="55"/>
      <c r="V358" s="55"/>
      <c r="W358" s="115"/>
      <c r="X358" s="55"/>
      <c r="Y358" s="114"/>
      <c r="Z358" s="96"/>
      <c r="AA358" s="115"/>
      <c r="AB358" s="115"/>
      <c r="AC358" s="115"/>
      <c r="AD358" s="115"/>
      <c r="AE358" s="115"/>
      <c r="AF358" s="115"/>
      <c r="AG358" s="88"/>
      <c r="AH358" s="78"/>
    </row>
    <row r="359" spans="1:38" s="20" customFormat="1" ht="58.5" x14ac:dyDescent="0.25">
      <c r="E359" s="55"/>
      <c r="F359" s="55" t="s">
        <v>362</v>
      </c>
      <c r="G359" s="53"/>
      <c r="H359" s="23">
        <f>SUM(H360:H364)</f>
        <v>5</v>
      </c>
      <c r="I359" s="56">
        <f t="shared" ref="I359" si="254">SUM(I360:I364)</f>
        <v>338498.2</v>
      </c>
      <c r="J359" s="115">
        <f t="shared" ref="J359:K359" si="255">SUM(J360:J364)</f>
        <v>136623.20000000001</v>
      </c>
      <c r="K359" s="115">
        <f t="shared" si="255"/>
        <v>201875</v>
      </c>
      <c r="L359" s="115">
        <f t="shared" ref="L359" si="256">SUM(L360:L364)</f>
        <v>4628.6779999999999</v>
      </c>
      <c r="M359" s="55"/>
      <c r="N359" s="55"/>
      <c r="O359" s="55"/>
      <c r="P359" s="115">
        <f t="shared" ref="P359" si="257">SUM(P360:P364)</f>
        <v>855.91800000000001</v>
      </c>
      <c r="Q359" s="55"/>
      <c r="R359" s="55"/>
      <c r="S359" s="115">
        <f t="shared" ref="S359" si="258">SUM(S360:S364)</f>
        <v>333013.60400000005</v>
      </c>
      <c r="T359" s="55"/>
      <c r="U359" s="55"/>
      <c r="V359" s="55"/>
      <c r="W359" s="115">
        <f t="shared" ref="W359" si="259">SUM(W360:W364)</f>
        <v>5</v>
      </c>
      <c r="X359" s="55"/>
      <c r="Y359" s="114"/>
      <c r="Z359" s="96"/>
      <c r="AA359" s="115">
        <f t="shared" ref="AA359:AC359" si="260">SUM(AA360:AA364)</f>
        <v>0</v>
      </c>
      <c r="AB359" s="115">
        <f t="shared" si="260"/>
        <v>0</v>
      </c>
      <c r="AC359" s="115">
        <f t="shared" si="260"/>
        <v>0</v>
      </c>
      <c r="AD359" s="115">
        <f t="shared" ref="AD359:AF359" si="261">SUM(AD360:AD364)</f>
        <v>0</v>
      </c>
      <c r="AE359" s="115">
        <f t="shared" si="261"/>
        <v>0</v>
      </c>
      <c r="AF359" s="115">
        <f t="shared" si="261"/>
        <v>0</v>
      </c>
      <c r="AG359" s="88">
        <f t="shared" ref="AG359:AG373" si="262">AF359/I359*100</f>
        <v>0</v>
      </c>
      <c r="AH359" s="78"/>
    </row>
    <row r="360" spans="1:38" ht="131.25" x14ac:dyDescent="0.25">
      <c r="A360" s="41" t="s">
        <v>449</v>
      </c>
      <c r="B360" s="135" t="s">
        <v>452</v>
      </c>
      <c r="E360" s="13">
        <v>291</v>
      </c>
      <c r="F360" s="13" t="s">
        <v>284</v>
      </c>
      <c r="G360" s="13" t="s">
        <v>379</v>
      </c>
      <c r="H360" s="8">
        <v>1</v>
      </c>
      <c r="I360" s="106">
        <f>J360+K360</f>
        <v>19880.560000000001</v>
      </c>
      <c r="J360" s="106">
        <v>0</v>
      </c>
      <c r="K360" s="106">
        <v>19880.560000000001</v>
      </c>
      <c r="L360" s="38">
        <v>1628.6780000000001</v>
      </c>
      <c r="M360" s="123">
        <v>43874</v>
      </c>
      <c r="N360" s="123">
        <v>43917</v>
      </c>
      <c r="O360" s="119">
        <v>44032</v>
      </c>
      <c r="P360" s="13">
        <v>355.91800000000001</v>
      </c>
      <c r="Q360" s="108">
        <v>43951</v>
      </c>
      <c r="R360" s="108">
        <v>44012</v>
      </c>
      <c r="S360" s="46">
        <f>I360-L360-P360</f>
        <v>17895.964</v>
      </c>
      <c r="T360" s="108">
        <v>44046</v>
      </c>
      <c r="U360" s="108">
        <v>44074</v>
      </c>
      <c r="V360" s="108">
        <v>44165</v>
      </c>
      <c r="W360" s="34">
        <v>1</v>
      </c>
      <c r="X360" s="13" t="s">
        <v>124</v>
      </c>
      <c r="Y360" s="100">
        <v>270</v>
      </c>
      <c r="Z360" s="91">
        <v>0</v>
      </c>
      <c r="AA360" s="106">
        <f>AB360+AC360</f>
        <v>0</v>
      </c>
      <c r="AB360" s="106">
        <v>0</v>
      </c>
      <c r="AC360" s="106">
        <v>0</v>
      </c>
      <c r="AD360" s="106">
        <f>AE360+AF360</f>
        <v>0</v>
      </c>
      <c r="AE360" s="106">
        <v>0</v>
      </c>
      <c r="AF360" s="106">
        <v>0</v>
      </c>
      <c r="AG360" s="90">
        <f t="shared" si="262"/>
        <v>0</v>
      </c>
      <c r="AH360" s="99"/>
    </row>
    <row r="361" spans="1:38" ht="93.75" x14ac:dyDescent="0.25">
      <c r="A361" s="2" t="s">
        <v>449</v>
      </c>
      <c r="E361" s="13">
        <v>292</v>
      </c>
      <c r="F361" s="13" t="s">
        <v>327</v>
      </c>
      <c r="G361" s="13" t="s">
        <v>379</v>
      </c>
      <c r="H361" s="8">
        <v>1</v>
      </c>
      <c r="I361" s="106">
        <f>J361+K361</f>
        <v>92420</v>
      </c>
      <c r="J361" s="106">
        <v>0</v>
      </c>
      <c r="K361" s="106">
        <v>92420</v>
      </c>
      <c r="L361" s="80">
        <v>0</v>
      </c>
      <c r="M361" s="123">
        <v>43747</v>
      </c>
      <c r="N361" s="123">
        <v>43747</v>
      </c>
      <c r="O361" s="123">
        <v>43780</v>
      </c>
      <c r="P361" s="80">
        <v>0</v>
      </c>
      <c r="Q361" s="123">
        <v>43811</v>
      </c>
      <c r="R361" s="123">
        <v>43861</v>
      </c>
      <c r="S361" s="46">
        <f>I361-L361-P361</f>
        <v>92420</v>
      </c>
      <c r="T361" s="126" t="s">
        <v>808</v>
      </c>
      <c r="U361" s="108">
        <v>43956</v>
      </c>
      <c r="V361" s="108">
        <v>44043</v>
      </c>
      <c r="W361" s="34">
        <v>1</v>
      </c>
      <c r="X361" s="38" t="s">
        <v>448</v>
      </c>
      <c r="Y361" s="38">
        <v>6560</v>
      </c>
      <c r="Z361" s="91">
        <v>0</v>
      </c>
      <c r="AA361" s="106">
        <f>AB361+AC361</f>
        <v>0</v>
      </c>
      <c r="AB361" s="106">
        <v>0</v>
      </c>
      <c r="AC361" s="106">
        <v>0</v>
      </c>
      <c r="AD361" s="106">
        <f>AE361+AF361</f>
        <v>0</v>
      </c>
      <c r="AE361" s="106">
        <v>0</v>
      </c>
      <c r="AF361" s="106">
        <v>0</v>
      </c>
      <c r="AG361" s="90">
        <f t="shared" si="262"/>
        <v>0</v>
      </c>
      <c r="AH361" s="16"/>
    </row>
    <row r="362" spans="1:38" ht="93.75" x14ac:dyDescent="0.25">
      <c r="A362" s="41" t="s">
        <v>449</v>
      </c>
      <c r="B362" s="135" t="s">
        <v>452</v>
      </c>
      <c r="E362" s="100">
        <v>293</v>
      </c>
      <c r="F362" s="13" t="s">
        <v>328</v>
      </c>
      <c r="G362" s="13" t="s">
        <v>379</v>
      </c>
      <c r="H362" s="8">
        <v>1</v>
      </c>
      <c r="I362" s="106">
        <f>J362+K362</f>
        <v>45000</v>
      </c>
      <c r="J362" s="106">
        <v>0</v>
      </c>
      <c r="K362" s="106">
        <v>45000</v>
      </c>
      <c r="L362" s="69">
        <v>3000</v>
      </c>
      <c r="M362" s="126" t="s">
        <v>757</v>
      </c>
      <c r="N362" s="121">
        <v>43971</v>
      </c>
      <c r="O362" s="108">
        <v>44046</v>
      </c>
      <c r="P362" s="47">
        <v>500</v>
      </c>
      <c r="Q362" s="108">
        <v>43970</v>
      </c>
      <c r="R362" s="108">
        <v>44004</v>
      </c>
      <c r="S362" s="46">
        <f>I362-L362-P362</f>
        <v>41500</v>
      </c>
      <c r="T362" s="108">
        <v>44057</v>
      </c>
      <c r="U362" s="108">
        <v>44088</v>
      </c>
      <c r="V362" s="108">
        <v>44118</v>
      </c>
      <c r="W362" s="34">
        <v>1</v>
      </c>
      <c r="X362" s="13" t="s">
        <v>329</v>
      </c>
      <c r="Y362" s="100">
        <v>400</v>
      </c>
      <c r="Z362" s="91">
        <v>0</v>
      </c>
      <c r="AA362" s="106">
        <f>AB362+AC362</f>
        <v>0</v>
      </c>
      <c r="AB362" s="106">
        <v>0</v>
      </c>
      <c r="AC362" s="106">
        <v>0</v>
      </c>
      <c r="AD362" s="106">
        <f>AE362+AF362</f>
        <v>0</v>
      </c>
      <c r="AE362" s="106">
        <v>0</v>
      </c>
      <c r="AF362" s="106">
        <v>0</v>
      </c>
      <c r="AG362" s="90">
        <f t="shared" si="262"/>
        <v>0</v>
      </c>
      <c r="AH362" s="16" t="s">
        <v>524</v>
      </c>
    </row>
    <row r="363" spans="1:38" ht="75" x14ac:dyDescent="0.25">
      <c r="A363" s="2" t="s">
        <v>449</v>
      </c>
      <c r="E363" s="100">
        <v>294</v>
      </c>
      <c r="F363" s="13" t="s">
        <v>330</v>
      </c>
      <c r="G363" s="13" t="s">
        <v>379</v>
      </c>
      <c r="H363" s="8">
        <v>1</v>
      </c>
      <c r="I363" s="106">
        <f>J363+K363</f>
        <v>147197.64000000001</v>
      </c>
      <c r="J363" s="106">
        <v>136623.20000000001</v>
      </c>
      <c r="K363" s="106">
        <v>10574.44</v>
      </c>
      <c r="L363" s="80">
        <v>0</v>
      </c>
      <c r="M363" s="123">
        <v>43433</v>
      </c>
      <c r="N363" s="123">
        <v>43462</v>
      </c>
      <c r="O363" s="123">
        <v>43749</v>
      </c>
      <c r="P363" s="80">
        <v>0</v>
      </c>
      <c r="Q363" s="123">
        <v>43581</v>
      </c>
      <c r="R363" s="123">
        <v>43664</v>
      </c>
      <c r="S363" s="46">
        <f>I363-L363-P363</f>
        <v>147197.64000000001</v>
      </c>
      <c r="T363" s="123">
        <v>43880</v>
      </c>
      <c r="U363" s="126" t="s">
        <v>809</v>
      </c>
      <c r="V363" s="108">
        <v>44175</v>
      </c>
      <c r="W363" s="34">
        <v>1</v>
      </c>
      <c r="X363" s="13" t="s">
        <v>331</v>
      </c>
      <c r="Y363" s="100">
        <v>1048.92</v>
      </c>
      <c r="Z363" s="91">
        <v>2.1</v>
      </c>
      <c r="AA363" s="106">
        <f>AB363+AC363</f>
        <v>0</v>
      </c>
      <c r="AB363" s="106">
        <v>0</v>
      </c>
      <c r="AC363" s="106">
        <v>0</v>
      </c>
      <c r="AD363" s="106">
        <f>AE363+AF363</f>
        <v>0</v>
      </c>
      <c r="AE363" s="106">
        <v>0</v>
      </c>
      <c r="AF363" s="106">
        <v>0</v>
      </c>
      <c r="AG363" s="90">
        <f t="shared" si="262"/>
        <v>0</v>
      </c>
      <c r="AH363" s="99" t="s">
        <v>502</v>
      </c>
    </row>
    <row r="364" spans="1:38" ht="56.25" x14ac:dyDescent="0.25">
      <c r="A364" s="2" t="s">
        <v>449</v>
      </c>
      <c r="B364" s="15"/>
      <c r="E364" s="100">
        <v>295</v>
      </c>
      <c r="F364" s="13" t="s">
        <v>285</v>
      </c>
      <c r="G364" s="13" t="s">
        <v>392</v>
      </c>
      <c r="H364" s="8">
        <v>1</v>
      </c>
      <c r="I364" s="106">
        <f t="shared" ref="I364:I367" si="263">J364+K364</f>
        <v>34000</v>
      </c>
      <c r="J364" s="106">
        <v>0</v>
      </c>
      <c r="K364" s="106">
        <v>34000</v>
      </c>
      <c r="L364" s="80">
        <v>0</v>
      </c>
      <c r="M364" s="123">
        <v>40198</v>
      </c>
      <c r="N364" s="123">
        <v>40224</v>
      </c>
      <c r="O364" s="123">
        <v>40238</v>
      </c>
      <c r="P364" s="80">
        <v>0</v>
      </c>
      <c r="Q364" s="123">
        <v>40239</v>
      </c>
      <c r="R364" s="123">
        <v>40255</v>
      </c>
      <c r="S364" s="46">
        <f>I364-L364-P364</f>
        <v>34000</v>
      </c>
      <c r="T364" s="123">
        <v>43896</v>
      </c>
      <c r="U364" s="123">
        <v>43920</v>
      </c>
      <c r="V364" s="119">
        <v>44175</v>
      </c>
      <c r="W364" s="34">
        <v>1</v>
      </c>
      <c r="X364" s="13" t="s">
        <v>123</v>
      </c>
      <c r="Y364" s="100">
        <v>648</v>
      </c>
      <c r="Z364" s="91">
        <v>50</v>
      </c>
      <c r="AA364" s="106">
        <f t="shared" ref="AA364" si="264">AB364+AC364</f>
        <v>0</v>
      </c>
      <c r="AB364" s="106">
        <v>0</v>
      </c>
      <c r="AC364" s="106">
        <v>0</v>
      </c>
      <c r="AD364" s="106">
        <f t="shared" ref="AD364" si="265">AE364+AF364</f>
        <v>0</v>
      </c>
      <c r="AE364" s="106">
        <v>0</v>
      </c>
      <c r="AF364" s="106">
        <v>0</v>
      </c>
      <c r="AG364" s="90">
        <f t="shared" si="262"/>
        <v>0</v>
      </c>
      <c r="AH364" s="99" t="s">
        <v>501</v>
      </c>
    </row>
    <row r="365" spans="1:38" s="20" customFormat="1" ht="78" x14ac:dyDescent="0.25">
      <c r="E365" s="55"/>
      <c r="F365" s="55" t="s">
        <v>361</v>
      </c>
      <c r="G365" s="53"/>
      <c r="H365" s="23">
        <f>SUM(H366:H372)</f>
        <v>7</v>
      </c>
      <c r="I365" s="56">
        <f t="shared" ref="I365:L365" si="266">SUM(I366:I372)</f>
        <v>118248.727</v>
      </c>
      <c r="J365" s="115">
        <f t="shared" si="266"/>
        <v>0</v>
      </c>
      <c r="K365" s="115">
        <f t="shared" si="266"/>
        <v>118248.727</v>
      </c>
      <c r="L365" s="56">
        <f t="shared" si="266"/>
        <v>106050.9529</v>
      </c>
      <c r="M365" s="114"/>
      <c r="N365" s="114"/>
      <c r="O365" s="114"/>
      <c r="P365" s="56">
        <f t="shared" ref="P365" si="267">SUM(P366:P372)</f>
        <v>12197.774099999999</v>
      </c>
      <c r="Q365" s="114"/>
      <c r="R365" s="114"/>
      <c r="S365" s="56">
        <f t="shared" ref="S365" si="268">SUM(S366:S372)</f>
        <v>0</v>
      </c>
      <c r="T365" s="114"/>
      <c r="U365" s="114"/>
      <c r="V365" s="114"/>
      <c r="W365" s="33">
        <f t="shared" ref="W365" si="269">SUM(W366:W372)</f>
        <v>0</v>
      </c>
      <c r="X365" s="55"/>
      <c r="Y365" s="114"/>
      <c r="Z365" s="96"/>
      <c r="AA365" s="115">
        <f t="shared" ref="AA365:AC365" si="270">SUM(AA366:AA372)</f>
        <v>5938.0959999999995</v>
      </c>
      <c r="AB365" s="115">
        <f t="shared" si="270"/>
        <v>0</v>
      </c>
      <c r="AC365" s="115">
        <f t="shared" si="270"/>
        <v>5938.0959999999995</v>
      </c>
      <c r="AD365" s="115">
        <f t="shared" ref="AD365:AF365" si="271">SUM(AD366:AD372)</f>
        <v>0</v>
      </c>
      <c r="AE365" s="115">
        <f t="shared" si="271"/>
        <v>0</v>
      </c>
      <c r="AF365" s="115">
        <f t="shared" si="271"/>
        <v>0</v>
      </c>
      <c r="AG365" s="88">
        <f t="shared" si="262"/>
        <v>0</v>
      </c>
      <c r="AH365" s="78"/>
    </row>
    <row r="366" spans="1:38" s="41" customFormat="1" ht="93.75" x14ac:dyDescent="0.25">
      <c r="A366" s="41" t="s">
        <v>450</v>
      </c>
      <c r="B366" s="41" t="s">
        <v>451</v>
      </c>
      <c r="E366" s="57">
        <v>296</v>
      </c>
      <c r="F366" s="57" t="s">
        <v>378</v>
      </c>
      <c r="G366" s="57" t="s">
        <v>392</v>
      </c>
      <c r="H366" s="42">
        <v>1</v>
      </c>
      <c r="I366" s="106">
        <f t="shared" si="263"/>
        <v>10000</v>
      </c>
      <c r="J366" s="106">
        <v>0</v>
      </c>
      <c r="K366" s="106">
        <v>10000</v>
      </c>
      <c r="L366" s="69">
        <v>9000</v>
      </c>
      <c r="M366" s="126" t="s">
        <v>810</v>
      </c>
      <c r="N366" s="121">
        <v>43958</v>
      </c>
      <c r="O366" s="121">
        <v>44124</v>
      </c>
      <c r="P366" s="69">
        <v>1000</v>
      </c>
      <c r="Q366" s="121">
        <v>44032</v>
      </c>
      <c r="R366" s="121">
        <v>44095</v>
      </c>
      <c r="S366" s="46">
        <f t="shared" ref="S366:S372" si="272">I366-L366-P366</f>
        <v>0</v>
      </c>
      <c r="T366" s="38">
        <v>0</v>
      </c>
      <c r="U366" s="38">
        <v>0</v>
      </c>
      <c r="V366" s="38">
        <v>0</v>
      </c>
      <c r="W366" s="40">
        <v>0</v>
      </c>
      <c r="X366" s="38">
        <v>0</v>
      </c>
      <c r="Y366" s="38"/>
      <c r="Z366" s="97"/>
      <c r="AA366" s="106">
        <f t="shared" ref="AA366:AA367" si="273">AB366+AC366</f>
        <v>0</v>
      </c>
      <c r="AB366" s="106">
        <v>0</v>
      </c>
      <c r="AC366" s="106">
        <v>0</v>
      </c>
      <c r="AD366" s="106">
        <f t="shared" ref="AD366:AD367" si="274">AE366+AF366</f>
        <v>0</v>
      </c>
      <c r="AE366" s="106">
        <v>0</v>
      </c>
      <c r="AF366" s="106">
        <v>0</v>
      </c>
      <c r="AG366" s="90">
        <f t="shared" si="262"/>
        <v>0</v>
      </c>
      <c r="AH366" s="99" t="s">
        <v>501</v>
      </c>
      <c r="AI366" s="44"/>
      <c r="AJ366" s="44"/>
      <c r="AK366" s="44"/>
      <c r="AL366" s="44"/>
    </row>
    <row r="367" spans="1:38" s="41" customFormat="1" ht="93.75" x14ac:dyDescent="0.25">
      <c r="A367" s="41" t="s">
        <v>450</v>
      </c>
      <c r="B367" s="41" t="s">
        <v>451</v>
      </c>
      <c r="E367" s="57">
        <v>297</v>
      </c>
      <c r="F367" s="57" t="s">
        <v>64</v>
      </c>
      <c r="G367" s="57" t="s">
        <v>392</v>
      </c>
      <c r="H367" s="42">
        <v>1</v>
      </c>
      <c r="I367" s="106">
        <f t="shared" si="263"/>
        <v>10000</v>
      </c>
      <c r="J367" s="106">
        <v>0</v>
      </c>
      <c r="K367" s="106">
        <v>10000</v>
      </c>
      <c r="L367" s="69">
        <v>9000</v>
      </c>
      <c r="M367" s="126" t="s">
        <v>810</v>
      </c>
      <c r="N367" s="121">
        <v>43958</v>
      </c>
      <c r="O367" s="121">
        <v>44124</v>
      </c>
      <c r="P367" s="69">
        <v>1000</v>
      </c>
      <c r="Q367" s="121">
        <v>44032</v>
      </c>
      <c r="R367" s="121">
        <v>44095</v>
      </c>
      <c r="S367" s="46">
        <f t="shared" si="272"/>
        <v>0</v>
      </c>
      <c r="T367" s="38">
        <v>0</v>
      </c>
      <c r="U367" s="38">
        <v>0</v>
      </c>
      <c r="V367" s="38">
        <v>0</v>
      </c>
      <c r="W367" s="40">
        <v>0</v>
      </c>
      <c r="X367" s="38">
        <v>0</v>
      </c>
      <c r="Y367" s="38"/>
      <c r="Z367" s="97"/>
      <c r="AA367" s="106">
        <f t="shared" si="273"/>
        <v>0</v>
      </c>
      <c r="AB367" s="106">
        <v>0</v>
      </c>
      <c r="AC367" s="106">
        <v>0</v>
      </c>
      <c r="AD367" s="106">
        <f t="shared" si="274"/>
        <v>0</v>
      </c>
      <c r="AE367" s="106">
        <v>0</v>
      </c>
      <c r="AF367" s="106">
        <v>0</v>
      </c>
      <c r="AG367" s="90">
        <f t="shared" si="262"/>
        <v>0</v>
      </c>
      <c r="AH367" s="99" t="s">
        <v>501</v>
      </c>
      <c r="AI367" s="44"/>
      <c r="AJ367" s="44"/>
      <c r="AK367" s="44"/>
      <c r="AL367" s="44"/>
    </row>
    <row r="368" spans="1:38" ht="112.5" x14ac:dyDescent="0.25">
      <c r="A368" s="41" t="s">
        <v>450</v>
      </c>
      <c r="E368" s="116">
        <v>298</v>
      </c>
      <c r="F368" s="13" t="s">
        <v>59</v>
      </c>
      <c r="G368" s="13" t="s">
        <v>379</v>
      </c>
      <c r="H368" s="8">
        <v>1</v>
      </c>
      <c r="I368" s="106">
        <f>J368+K368</f>
        <v>4126.42</v>
      </c>
      <c r="J368" s="106">
        <v>0</v>
      </c>
      <c r="K368" s="106">
        <v>4126.42</v>
      </c>
      <c r="L368" s="69">
        <v>2590</v>
      </c>
      <c r="M368" s="123">
        <v>43791</v>
      </c>
      <c r="N368" s="123">
        <v>43830</v>
      </c>
      <c r="O368" s="119">
        <v>44012</v>
      </c>
      <c r="P368" s="47">
        <v>1536.42</v>
      </c>
      <c r="Q368" s="126" t="s">
        <v>811</v>
      </c>
      <c r="R368" s="108">
        <v>43976</v>
      </c>
      <c r="S368" s="46">
        <f t="shared" si="272"/>
        <v>0</v>
      </c>
      <c r="T368" s="100">
        <v>0</v>
      </c>
      <c r="U368" s="100">
        <v>0</v>
      </c>
      <c r="V368" s="100">
        <v>0</v>
      </c>
      <c r="W368" s="34">
        <v>0</v>
      </c>
      <c r="X368" s="13">
        <v>0</v>
      </c>
      <c r="Y368" s="100"/>
      <c r="Z368" s="91"/>
      <c r="AA368" s="106">
        <f>AB368+AC368</f>
        <v>0</v>
      </c>
      <c r="AB368" s="106">
        <v>0</v>
      </c>
      <c r="AC368" s="106">
        <v>0</v>
      </c>
      <c r="AD368" s="106">
        <f>AE368+AF368</f>
        <v>0</v>
      </c>
      <c r="AE368" s="106">
        <v>0</v>
      </c>
      <c r="AF368" s="106">
        <v>0</v>
      </c>
      <c r="AG368" s="90">
        <f t="shared" si="262"/>
        <v>0</v>
      </c>
      <c r="AH368" s="99"/>
    </row>
    <row r="369" spans="1:34" ht="93.75" x14ac:dyDescent="0.25">
      <c r="A369" s="41" t="s">
        <v>450</v>
      </c>
      <c r="E369" s="116">
        <v>299</v>
      </c>
      <c r="F369" s="13" t="s">
        <v>60</v>
      </c>
      <c r="G369" s="13" t="s">
        <v>379</v>
      </c>
      <c r="H369" s="8">
        <v>1</v>
      </c>
      <c r="I369" s="106">
        <f>J369+K369</f>
        <v>4459.5169999999998</v>
      </c>
      <c r="J369" s="106">
        <v>0</v>
      </c>
      <c r="K369" s="106">
        <v>4459.5169999999998</v>
      </c>
      <c r="L369" s="69">
        <v>2710.2229000000002</v>
      </c>
      <c r="M369" s="123">
        <v>43802</v>
      </c>
      <c r="N369" s="123">
        <v>43829</v>
      </c>
      <c r="O369" s="119">
        <v>44012</v>
      </c>
      <c r="P369" s="47">
        <v>1749.2940999999996</v>
      </c>
      <c r="Q369" s="126" t="s">
        <v>811</v>
      </c>
      <c r="R369" s="108">
        <v>43976</v>
      </c>
      <c r="S369" s="46">
        <f t="shared" si="272"/>
        <v>0</v>
      </c>
      <c r="T369" s="100">
        <v>0</v>
      </c>
      <c r="U369" s="100">
        <v>0</v>
      </c>
      <c r="V369" s="100">
        <v>0</v>
      </c>
      <c r="W369" s="34">
        <v>0</v>
      </c>
      <c r="X369" s="13">
        <v>0</v>
      </c>
      <c r="Y369" s="100"/>
      <c r="Z369" s="91"/>
      <c r="AA369" s="106">
        <f>AB369+AC369</f>
        <v>0</v>
      </c>
      <c r="AB369" s="106">
        <v>0</v>
      </c>
      <c r="AC369" s="106">
        <v>0</v>
      </c>
      <c r="AD369" s="106">
        <f>AE369+AF369</f>
        <v>0</v>
      </c>
      <c r="AE369" s="106">
        <v>0</v>
      </c>
      <c r="AF369" s="106">
        <v>0</v>
      </c>
      <c r="AG369" s="90">
        <f t="shared" si="262"/>
        <v>0</v>
      </c>
      <c r="AH369" s="99"/>
    </row>
    <row r="370" spans="1:34" ht="75" x14ac:dyDescent="0.25">
      <c r="A370" s="41" t="s">
        <v>450</v>
      </c>
      <c r="E370" s="116">
        <v>300</v>
      </c>
      <c r="F370" s="13" t="s">
        <v>61</v>
      </c>
      <c r="G370" s="13" t="s">
        <v>379</v>
      </c>
      <c r="H370" s="8">
        <v>1</v>
      </c>
      <c r="I370" s="106">
        <f>J370+K370</f>
        <v>4126.42</v>
      </c>
      <c r="J370" s="106">
        <v>0</v>
      </c>
      <c r="K370" s="106">
        <v>4126.42</v>
      </c>
      <c r="L370" s="69">
        <v>2940</v>
      </c>
      <c r="M370" s="123">
        <v>43791</v>
      </c>
      <c r="N370" s="123">
        <v>43830</v>
      </c>
      <c r="O370" s="119">
        <v>44012</v>
      </c>
      <c r="P370" s="47">
        <v>1186.42</v>
      </c>
      <c r="Q370" s="126" t="s">
        <v>811</v>
      </c>
      <c r="R370" s="108">
        <v>43976</v>
      </c>
      <c r="S370" s="46">
        <f t="shared" si="272"/>
        <v>0</v>
      </c>
      <c r="T370" s="100">
        <v>0</v>
      </c>
      <c r="U370" s="100">
        <v>0</v>
      </c>
      <c r="V370" s="100">
        <v>0</v>
      </c>
      <c r="W370" s="34">
        <v>0</v>
      </c>
      <c r="X370" s="13">
        <v>0</v>
      </c>
      <c r="Y370" s="100"/>
      <c r="Z370" s="91"/>
      <c r="AA370" s="106">
        <f>AB370+AC370</f>
        <v>0</v>
      </c>
      <c r="AB370" s="106">
        <v>0</v>
      </c>
      <c r="AC370" s="106">
        <v>0</v>
      </c>
      <c r="AD370" s="106">
        <f>AE370+AF370</f>
        <v>0</v>
      </c>
      <c r="AE370" s="106">
        <v>0</v>
      </c>
      <c r="AF370" s="106">
        <v>0</v>
      </c>
      <c r="AG370" s="90">
        <f t="shared" si="262"/>
        <v>0</v>
      </c>
      <c r="AH370" s="99"/>
    </row>
    <row r="371" spans="1:34" ht="75" x14ac:dyDescent="0.25">
      <c r="A371" s="41" t="s">
        <v>450</v>
      </c>
      <c r="E371" s="116">
        <v>301</v>
      </c>
      <c r="F371" s="13" t="s">
        <v>62</v>
      </c>
      <c r="G371" s="13" t="s">
        <v>379</v>
      </c>
      <c r="H371" s="8">
        <v>1</v>
      </c>
      <c r="I371" s="106">
        <f>J371+K371</f>
        <v>19868.93</v>
      </c>
      <c r="J371" s="106">
        <v>0</v>
      </c>
      <c r="K371" s="106">
        <v>19868.93</v>
      </c>
      <c r="L371" s="69">
        <v>14143.29</v>
      </c>
      <c r="M371" s="123">
        <v>43791</v>
      </c>
      <c r="N371" s="123">
        <v>43830</v>
      </c>
      <c r="O371" s="119">
        <v>44074</v>
      </c>
      <c r="P371" s="47">
        <v>5725.6399999999994</v>
      </c>
      <c r="Q371" s="126" t="s">
        <v>758</v>
      </c>
      <c r="R371" s="108">
        <v>43976</v>
      </c>
      <c r="S371" s="46">
        <f t="shared" si="272"/>
        <v>0</v>
      </c>
      <c r="T371" s="100">
        <v>0</v>
      </c>
      <c r="U371" s="100">
        <v>0</v>
      </c>
      <c r="V371" s="100">
        <v>0</v>
      </c>
      <c r="W371" s="34">
        <v>0</v>
      </c>
      <c r="X371" s="13">
        <v>0</v>
      </c>
      <c r="Y371" s="100"/>
      <c r="Z371" s="91"/>
      <c r="AA371" s="106">
        <f>AB371+AC371</f>
        <v>0</v>
      </c>
      <c r="AB371" s="106">
        <v>0</v>
      </c>
      <c r="AC371" s="106">
        <v>0</v>
      </c>
      <c r="AD371" s="106">
        <f>AE371+AF371</f>
        <v>0</v>
      </c>
      <c r="AE371" s="106">
        <v>0</v>
      </c>
      <c r="AF371" s="106">
        <v>0</v>
      </c>
      <c r="AG371" s="90">
        <f t="shared" si="262"/>
        <v>0</v>
      </c>
      <c r="AH371" s="99"/>
    </row>
    <row r="372" spans="1:34" ht="75" x14ac:dyDescent="0.25">
      <c r="A372" s="41" t="s">
        <v>450</v>
      </c>
      <c r="E372" s="116">
        <v>302</v>
      </c>
      <c r="F372" s="13" t="s">
        <v>63</v>
      </c>
      <c r="G372" s="13" t="s">
        <v>379</v>
      </c>
      <c r="H372" s="8">
        <v>1</v>
      </c>
      <c r="I372" s="106">
        <f>J372+K372</f>
        <v>65667.44</v>
      </c>
      <c r="J372" s="106">
        <v>0</v>
      </c>
      <c r="K372" s="106">
        <v>65667.44</v>
      </c>
      <c r="L372" s="69">
        <v>65667.44</v>
      </c>
      <c r="M372" s="123">
        <v>43815</v>
      </c>
      <c r="N372" s="123">
        <v>43892</v>
      </c>
      <c r="O372" s="119">
        <v>44116</v>
      </c>
      <c r="P372" s="47">
        <v>0</v>
      </c>
      <c r="Q372" s="108">
        <v>43962</v>
      </c>
      <c r="R372" s="108">
        <v>44022</v>
      </c>
      <c r="S372" s="46">
        <f t="shared" si="272"/>
        <v>0</v>
      </c>
      <c r="T372" s="100">
        <v>0</v>
      </c>
      <c r="U372" s="100">
        <v>0</v>
      </c>
      <c r="V372" s="100">
        <v>0</v>
      </c>
      <c r="W372" s="34">
        <v>0</v>
      </c>
      <c r="X372" s="13">
        <v>0</v>
      </c>
      <c r="Y372" s="100"/>
      <c r="Z372" s="91"/>
      <c r="AA372" s="106">
        <f>AB372+AC372</f>
        <v>5938.0959999999995</v>
      </c>
      <c r="AB372" s="106">
        <v>0</v>
      </c>
      <c r="AC372" s="106">
        <v>5938.0959999999995</v>
      </c>
      <c r="AD372" s="106">
        <f>AE372+AF372</f>
        <v>0</v>
      </c>
      <c r="AE372" s="106">
        <v>0</v>
      </c>
      <c r="AF372" s="106">
        <v>0</v>
      </c>
      <c r="AG372" s="90">
        <f t="shared" si="262"/>
        <v>0</v>
      </c>
      <c r="AH372" s="16"/>
    </row>
    <row r="373" spans="1:34" s="5" customFormat="1" ht="75" x14ac:dyDescent="0.25">
      <c r="E373" s="50"/>
      <c r="F373" s="48" t="s">
        <v>66</v>
      </c>
      <c r="G373" s="48"/>
      <c r="H373" s="6">
        <f>H377</f>
        <v>31</v>
      </c>
      <c r="I373" s="49">
        <f t="shared" ref="I373:L373" si="275">I377</f>
        <v>564457.22</v>
      </c>
      <c r="J373" s="49">
        <f t="shared" ref="J373:K373" si="276">J377</f>
        <v>0</v>
      </c>
      <c r="K373" s="49">
        <f t="shared" si="276"/>
        <v>564457.22</v>
      </c>
      <c r="L373" s="49">
        <f t="shared" si="275"/>
        <v>80070.12999999999</v>
      </c>
      <c r="M373" s="50"/>
      <c r="N373" s="50"/>
      <c r="O373" s="50"/>
      <c r="P373" s="49">
        <f t="shared" ref="P373" si="277">P377</f>
        <v>35249.455000000002</v>
      </c>
      <c r="Q373" s="50"/>
      <c r="R373" s="50"/>
      <c r="S373" s="49">
        <f t="shared" ref="S373" si="278">S377</f>
        <v>449137.63500000001</v>
      </c>
      <c r="T373" s="50"/>
      <c r="U373" s="50"/>
      <c r="V373" s="50"/>
      <c r="W373" s="29">
        <f t="shared" ref="W373" si="279">W377</f>
        <v>11</v>
      </c>
      <c r="X373" s="50" t="s">
        <v>377</v>
      </c>
      <c r="Y373" s="50"/>
      <c r="Z373" s="92"/>
      <c r="AA373" s="49">
        <f t="shared" ref="AA373:AC373" si="280">AA377</f>
        <v>32883.645000000004</v>
      </c>
      <c r="AB373" s="49">
        <f t="shared" si="280"/>
        <v>0</v>
      </c>
      <c r="AC373" s="49">
        <f t="shared" si="280"/>
        <v>32883.645000000004</v>
      </c>
      <c r="AD373" s="49">
        <f t="shared" ref="AD373:AF373" si="281">AD377</f>
        <v>0</v>
      </c>
      <c r="AE373" s="49">
        <f t="shared" si="281"/>
        <v>0</v>
      </c>
      <c r="AF373" s="49">
        <f t="shared" si="281"/>
        <v>0</v>
      </c>
      <c r="AG373" s="83">
        <f t="shared" si="262"/>
        <v>0</v>
      </c>
      <c r="AH373" s="74"/>
    </row>
    <row r="374" spans="1:34" s="5" customFormat="1" x14ac:dyDescent="0.25">
      <c r="E374" s="50"/>
      <c r="F374" s="50" t="s">
        <v>13</v>
      </c>
      <c r="G374" s="50"/>
      <c r="H374" s="24"/>
      <c r="I374" s="49"/>
      <c r="J374" s="49"/>
      <c r="K374" s="49"/>
      <c r="L374" s="49"/>
      <c r="M374" s="50"/>
      <c r="N374" s="50"/>
      <c r="O374" s="50"/>
      <c r="P374" s="49"/>
      <c r="Q374" s="50"/>
      <c r="R374" s="50"/>
      <c r="S374" s="49"/>
      <c r="T374" s="50"/>
      <c r="U374" s="50"/>
      <c r="V374" s="50"/>
      <c r="W374" s="29"/>
      <c r="X374" s="50"/>
      <c r="Y374" s="50"/>
      <c r="Z374" s="92"/>
      <c r="AA374" s="49"/>
      <c r="AB374" s="49"/>
      <c r="AC374" s="49"/>
      <c r="AD374" s="49"/>
      <c r="AE374" s="49"/>
      <c r="AF374" s="49"/>
      <c r="AG374" s="83"/>
      <c r="AH374" s="74"/>
    </row>
    <row r="375" spans="1:34" s="25" customFormat="1" ht="58.5" x14ac:dyDescent="0.25">
      <c r="E375" s="52"/>
      <c r="F375" s="52" t="s">
        <v>362</v>
      </c>
      <c r="G375" s="52"/>
      <c r="H375" s="26">
        <f>H379</f>
        <v>14</v>
      </c>
      <c r="I375" s="28">
        <f t="shared" ref="I375:L375" si="282">I379</f>
        <v>474796.14999999997</v>
      </c>
      <c r="J375" s="28">
        <f t="shared" ref="J375:K375" si="283">J379</f>
        <v>0</v>
      </c>
      <c r="K375" s="28">
        <f t="shared" si="283"/>
        <v>474796.14999999997</v>
      </c>
      <c r="L375" s="28">
        <f t="shared" si="282"/>
        <v>12375.06</v>
      </c>
      <c r="M375" s="52"/>
      <c r="N375" s="52"/>
      <c r="O375" s="52"/>
      <c r="P375" s="28">
        <f t="shared" ref="P375" si="284">P379</f>
        <v>13283.455000000002</v>
      </c>
      <c r="Q375" s="52"/>
      <c r="R375" s="52"/>
      <c r="S375" s="28">
        <f t="shared" ref="S375" si="285">S379</f>
        <v>449137.63500000001</v>
      </c>
      <c r="T375" s="52"/>
      <c r="U375" s="52"/>
      <c r="V375" s="52"/>
      <c r="W375" s="31">
        <f t="shared" ref="W375" si="286">W379</f>
        <v>11</v>
      </c>
      <c r="X375" s="52"/>
      <c r="Y375" s="52"/>
      <c r="Z375" s="94"/>
      <c r="AA375" s="28">
        <f t="shared" ref="AA375:AC375" si="287">AA379</f>
        <v>25719.645</v>
      </c>
      <c r="AB375" s="28">
        <f t="shared" si="287"/>
        <v>0</v>
      </c>
      <c r="AC375" s="28">
        <f t="shared" si="287"/>
        <v>25719.645</v>
      </c>
      <c r="AD375" s="28">
        <f t="shared" ref="AD375:AF375" si="288">AD379</f>
        <v>0</v>
      </c>
      <c r="AE375" s="28">
        <f t="shared" si="288"/>
        <v>0</v>
      </c>
      <c r="AF375" s="28">
        <f t="shared" si="288"/>
        <v>0</v>
      </c>
      <c r="AG375" s="86">
        <f>AF375/I375*100</f>
        <v>0</v>
      </c>
      <c r="AH375" s="76"/>
    </row>
    <row r="376" spans="1:34" s="25" customFormat="1" ht="78" x14ac:dyDescent="0.25">
      <c r="E376" s="52"/>
      <c r="F376" s="52" t="s">
        <v>361</v>
      </c>
      <c r="G376" s="52"/>
      <c r="H376" s="26">
        <f>H394</f>
        <v>17</v>
      </c>
      <c r="I376" s="28">
        <f t="shared" ref="I376:L376" si="289">I394</f>
        <v>89661.07</v>
      </c>
      <c r="J376" s="28">
        <f t="shared" ref="J376:K376" si="290">J394</f>
        <v>0</v>
      </c>
      <c r="K376" s="28">
        <f t="shared" si="290"/>
        <v>89661.07</v>
      </c>
      <c r="L376" s="28">
        <f t="shared" si="289"/>
        <v>67695.069999999992</v>
      </c>
      <c r="M376" s="52"/>
      <c r="N376" s="52"/>
      <c r="O376" s="52"/>
      <c r="P376" s="28">
        <f t="shared" ref="P376" si="291">P394</f>
        <v>21966</v>
      </c>
      <c r="Q376" s="52"/>
      <c r="R376" s="52"/>
      <c r="S376" s="28">
        <f t="shared" ref="S376" si="292">S394</f>
        <v>0</v>
      </c>
      <c r="T376" s="52"/>
      <c r="U376" s="52"/>
      <c r="V376" s="52"/>
      <c r="W376" s="31">
        <f t="shared" ref="W376" si="293">W394</f>
        <v>0</v>
      </c>
      <c r="X376" s="52"/>
      <c r="Y376" s="52"/>
      <c r="Z376" s="94"/>
      <c r="AA376" s="28">
        <f t="shared" ref="AA376:AC376" si="294">AA394</f>
        <v>7164</v>
      </c>
      <c r="AB376" s="28">
        <f t="shared" si="294"/>
        <v>0</v>
      </c>
      <c r="AC376" s="28">
        <f t="shared" si="294"/>
        <v>7164</v>
      </c>
      <c r="AD376" s="28">
        <f t="shared" ref="AD376:AF376" si="295">AD394</f>
        <v>0</v>
      </c>
      <c r="AE376" s="28">
        <f t="shared" si="295"/>
        <v>0</v>
      </c>
      <c r="AF376" s="28">
        <f t="shared" si="295"/>
        <v>0</v>
      </c>
      <c r="AG376" s="86">
        <f>AF376/I376*100</f>
        <v>0</v>
      </c>
      <c r="AH376" s="76"/>
    </row>
    <row r="377" spans="1:34" s="20" customFormat="1" ht="19.5" x14ac:dyDescent="0.25">
      <c r="E377" s="55"/>
      <c r="F377" s="55" t="s">
        <v>65</v>
      </c>
      <c r="G377" s="55"/>
      <c r="H377" s="21">
        <f>H379+H394</f>
        <v>31</v>
      </c>
      <c r="I377" s="56">
        <f>I379+I394</f>
        <v>564457.22</v>
      </c>
      <c r="J377" s="115">
        <f t="shared" ref="J377:K377" si="296">J379+J394</f>
        <v>0</v>
      </c>
      <c r="K377" s="115">
        <f t="shared" si="296"/>
        <v>564457.22</v>
      </c>
      <c r="L377" s="56">
        <f>L379+L394</f>
        <v>80070.12999999999</v>
      </c>
      <c r="M377" s="55"/>
      <c r="N377" s="55"/>
      <c r="O377" s="55"/>
      <c r="P377" s="56">
        <f>P379+P394</f>
        <v>35249.455000000002</v>
      </c>
      <c r="Q377" s="55"/>
      <c r="R377" s="55"/>
      <c r="S377" s="56">
        <f>S379+S394</f>
        <v>449137.63500000001</v>
      </c>
      <c r="T377" s="55"/>
      <c r="U377" s="55"/>
      <c r="V377" s="55"/>
      <c r="W377" s="33">
        <f>W379+W394</f>
        <v>11</v>
      </c>
      <c r="X377" s="48" t="s">
        <v>754</v>
      </c>
      <c r="Y377" s="48"/>
      <c r="Z377" s="96"/>
      <c r="AA377" s="115">
        <f>AA379+AA394</f>
        <v>32883.645000000004</v>
      </c>
      <c r="AB377" s="115">
        <f t="shared" ref="AB377:AC377" si="297">AB379+AB394</f>
        <v>0</v>
      </c>
      <c r="AC377" s="115">
        <f t="shared" si="297"/>
        <v>32883.645000000004</v>
      </c>
      <c r="AD377" s="115">
        <f>AD379+AD394</f>
        <v>0</v>
      </c>
      <c r="AE377" s="115">
        <f t="shared" ref="AE377:AF377" si="298">AE379+AE394</f>
        <v>0</v>
      </c>
      <c r="AF377" s="115">
        <f t="shared" si="298"/>
        <v>0</v>
      </c>
      <c r="AG377" s="88">
        <f>AF377/I377*100</f>
        <v>0</v>
      </c>
      <c r="AH377" s="78"/>
    </row>
    <row r="378" spans="1:34" s="19" customFormat="1" x14ac:dyDescent="0.25">
      <c r="E378" s="53"/>
      <c r="F378" s="53" t="s">
        <v>13</v>
      </c>
      <c r="G378" s="53"/>
      <c r="H378" s="22"/>
      <c r="I378" s="66"/>
      <c r="J378" s="122"/>
      <c r="K378" s="122"/>
      <c r="L378" s="53"/>
      <c r="M378" s="53"/>
      <c r="N378" s="53"/>
      <c r="O378" s="53"/>
      <c r="P378" s="53"/>
      <c r="Q378" s="53"/>
      <c r="R378" s="53"/>
      <c r="S378" s="54"/>
      <c r="T378" s="53"/>
      <c r="U378" s="53"/>
      <c r="V378" s="53"/>
      <c r="W378" s="32"/>
      <c r="X378" s="53"/>
      <c r="Y378" s="112"/>
      <c r="Z378" s="95"/>
      <c r="AA378" s="122"/>
      <c r="AB378" s="122"/>
      <c r="AC378" s="122"/>
      <c r="AD378" s="122"/>
      <c r="AE378" s="122"/>
      <c r="AF378" s="122"/>
      <c r="AG378" s="89"/>
      <c r="AH378" s="77"/>
    </row>
    <row r="379" spans="1:34" s="20" customFormat="1" ht="58.5" x14ac:dyDescent="0.25">
      <c r="E379" s="55"/>
      <c r="F379" s="55" t="s">
        <v>362</v>
      </c>
      <c r="G379" s="55"/>
      <c r="H379" s="21">
        <f>SUM(H380:H393)</f>
        <v>14</v>
      </c>
      <c r="I379" s="56">
        <f>SUM(I380:I393)</f>
        <v>474796.14999999997</v>
      </c>
      <c r="J379" s="115">
        <f t="shared" ref="J379" si="299">SUM(J380:J393)</f>
        <v>0</v>
      </c>
      <c r="K379" s="115">
        <f>SUM(K380:K393)</f>
        <v>474796.14999999997</v>
      </c>
      <c r="L379" s="56">
        <f>SUM(L380:L393)</f>
        <v>12375.06</v>
      </c>
      <c r="M379" s="55"/>
      <c r="N379" s="55"/>
      <c r="O379" s="55"/>
      <c r="P379" s="115">
        <f>SUM(P380:P393)</f>
        <v>13283.455000000002</v>
      </c>
      <c r="Q379" s="55"/>
      <c r="R379" s="55"/>
      <c r="S379" s="115">
        <f>SUM(S380:S393)</f>
        <v>449137.63500000001</v>
      </c>
      <c r="T379" s="55"/>
      <c r="U379" s="55"/>
      <c r="V379" s="55"/>
      <c r="W379" s="115">
        <f>SUM(W380:W393)</f>
        <v>11</v>
      </c>
      <c r="X379" s="48" t="s">
        <v>754</v>
      </c>
      <c r="Y379" s="48"/>
      <c r="Z379" s="96"/>
      <c r="AA379" s="115">
        <f>SUM(AA380:AA393)</f>
        <v>25719.645</v>
      </c>
      <c r="AB379" s="115">
        <f t="shared" ref="AB379" si="300">SUM(AB380:AB393)</f>
        <v>0</v>
      </c>
      <c r="AC379" s="115">
        <f>SUM(AC380:AC393)</f>
        <v>25719.645</v>
      </c>
      <c r="AD379" s="115">
        <f>SUM(AD380:AD393)</f>
        <v>0</v>
      </c>
      <c r="AE379" s="115">
        <f t="shared" ref="AE379" si="301">SUM(AE380:AE393)</f>
        <v>0</v>
      </c>
      <c r="AF379" s="115">
        <f>SUM(AF380:AF393)</f>
        <v>0</v>
      </c>
      <c r="AG379" s="88">
        <f t="shared" ref="AG379:AG412" si="302">AF379/I379*100</f>
        <v>0</v>
      </c>
      <c r="AH379" s="78"/>
    </row>
    <row r="380" spans="1:34" ht="93.75" x14ac:dyDescent="0.25">
      <c r="A380" s="15" t="s">
        <v>449</v>
      </c>
      <c r="E380" s="13">
        <v>303</v>
      </c>
      <c r="F380" s="13" t="s">
        <v>287</v>
      </c>
      <c r="G380" s="13" t="s">
        <v>358</v>
      </c>
      <c r="H380" s="8">
        <v>1</v>
      </c>
      <c r="I380" s="106">
        <f t="shared" ref="I380:I393" si="303">J380+K380</f>
        <v>36928.660000000003</v>
      </c>
      <c r="J380" s="106">
        <v>0</v>
      </c>
      <c r="K380" s="106">
        <v>36928.660000000003</v>
      </c>
      <c r="L380" s="109">
        <v>0</v>
      </c>
      <c r="M380" s="123">
        <v>41169</v>
      </c>
      <c r="N380" s="123">
        <v>41212</v>
      </c>
      <c r="O380" s="123">
        <v>41262</v>
      </c>
      <c r="P380" s="47">
        <v>0</v>
      </c>
      <c r="Q380" s="123">
        <v>43861</v>
      </c>
      <c r="R380" s="123" t="s">
        <v>516</v>
      </c>
      <c r="S380" s="46">
        <f t="shared" ref="S380:S393" si="304">I380-L380-P380</f>
        <v>36928.660000000003</v>
      </c>
      <c r="T380" s="123">
        <v>43893</v>
      </c>
      <c r="U380" s="126" t="s">
        <v>813</v>
      </c>
      <c r="V380" s="108">
        <v>44165</v>
      </c>
      <c r="W380" s="34">
        <v>1</v>
      </c>
      <c r="X380" s="13" t="s">
        <v>125</v>
      </c>
      <c r="Y380" s="100">
        <v>20</v>
      </c>
      <c r="Z380" s="134">
        <v>0</v>
      </c>
      <c r="AA380" s="106">
        <f t="shared" ref="AA380:AA393" si="305">AB380+AC380</f>
        <v>5000</v>
      </c>
      <c r="AB380" s="106">
        <v>0</v>
      </c>
      <c r="AC380" s="106">
        <v>5000</v>
      </c>
      <c r="AD380" s="106">
        <f t="shared" ref="AD380:AD393" si="306">AE380+AF380</f>
        <v>0</v>
      </c>
      <c r="AE380" s="106">
        <v>0</v>
      </c>
      <c r="AF380" s="106">
        <v>0</v>
      </c>
      <c r="AG380" s="90">
        <f t="shared" si="302"/>
        <v>0</v>
      </c>
      <c r="AH380" s="99" t="s">
        <v>527</v>
      </c>
    </row>
    <row r="381" spans="1:34" ht="56.25" x14ac:dyDescent="0.25">
      <c r="A381" s="2" t="s">
        <v>449</v>
      </c>
      <c r="E381" s="13">
        <v>304</v>
      </c>
      <c r="F381" s="13" t="s">
        <v>288</v>
      </c>
      <c r="G381" s="13" t="s">
        <v>358</v>
      </c>
      <c r="H381" s="8">
        <v>1</v>
      </c>
      <c r="I381" s="106">
        <f t="shared" si="303"/>
        <v>19170</v>
      </c>
      <c r="J381" s="106">
        <v>0</v>
      </c>
      <c r="K381" s="106">
        <v>19170</v>
      </c>
      <c r="L381" s="109">
        <v>0</v>
      </c>
      <c r="M381" s="123">
        <v>39960</v>
      </c>
      <c r="N381" s="123">
        <v>40022</v>
      </c>
      <c r="O381" s="123">
        <v>40081</v>
      </c>
      <c r="P381" s="109">
        <v>0</v>
      </c>
      <c r="Q381" s="123">
        <v>43544</v>
      </c>
      <c r="R381" s="123">
        <v>43558</v>
      </c>
      <c r="S381" s="46">
        <f t="shared" si="304"/>
        <v>19170</v>
      </c>
      <c r="T381" s="123">
        <v>43888</v>
      </c>
      <c r="U381" s="126" t="s">
        <v>814</v>
      </c>
      <c r="V381" s="108">
        <v>44165</v>
      </c>
      <c r="W381" s="34">
        <v>1</v>
      </c>
      <c r="X381" s="13" t="s">
        <v>160</v>
      </c>
      <c r="Y381" s="100">
        <v>3.8</v>
      </c>
      <c r="Z381" s="134">
        <v>50</v>
      </c>
      <c r="AA381" s="106">
        <f t="shared" si="305"/>
        <v>5000</v>
      </c>
      <c r="AB381" s="106">
        <v>0</v>
      </c>
      <c r="AC381" s="106">
        <v>5000</v>
      </c>
      <c r="AD381" s="106">
        <f t="shared" si="306"/>
        <v>0</v>
      </c>
      <c r="AE381" s="106">
        <v>0</v>
      </c>
      <c r="AF381" s="106">
        <v>0</v>
      </c>
      <c r="AG381" s="90">
        <f t="shared" si="302"/>
        <v>0</v>
      </c>
      <c r="AH381" s="99" t="s">
        <v>527</v>
      </c>
    </row>
    <row r="382" spans="1:34" ht="75" x14ac:dyDescent="0.25">
      <c r="A382" s="41" t="s">
        <v>449</v>
      </c>
      <c r="B382" s="135" t="s">
        <v>452</v>
      </c>
      <c r="E382" s="100">
        <v>305</v>
      </c>
      <c r="F382" s="13" t="s">
        <v>289</v>
      </c>
      <c r="G382" s="13" t="s">
        <v>358</v>
      </c>
      <c r="H382" s="8">
        <v>1</v>
      </c>
      <c r="I382" s="106">
        <f t="shared" si="303"/>
        <v>54415.97</v>
      </c>
      <c r="J382" s="106">
        <v>0</v>
      </c>
      <c r="K382" s="106">
        <v>54415.97</v>
      </c>
      <c r="L382" s="38">
        <v>0</v>
      </c>
      <c r="M382" s="123">
        <v>43692</v>
      </c>
      <c r="N382" s="123">
        <v>43712</v>
      </c>
      <c r="O382" s="123">
        <v>43800</v>
      </c>
      <c r="P382" s="13">
        <v>0</v>
      </c>
      <c r="Q382" s="123">
        <v>43811</v>
      </c>
      <c r="R382" s="126" t="s">
        <v>812</v>
      </c>
      <c r="S382" s="46">
        <f t="shared" si="304"/>
        <v>54415.97</v>
      </c>
      <c r="T382" s="121">
        <v>43983</v>
      </c>
      <c r="U382" s="121">
        <v>44018</v>
      </c>
      <c r="V382" s="108">
        <v>44195</v>
      </c>
      <c r="W382" s="34">
        <v>1</v>
      </c>
      <c r="X382" s="13" t="s">
        <v>126</v>
      </c>
      <c r="Y382" s="100">
        <v>15.8</v>
      </c>
      <c r="Z382" s="134">
        <v>0</v>
      </c>
      <c r="AA382" s="106">
        <f t="shared" si="305"/>
        <v>0</v>
      </c>
      <c r="AB382" s="106">
        <v>0</v>
      </c>
      <c r="AC382" s="106"/>
      <c r="AD382" s="106">
        <f t="shared" si="306"/>
        <v>0</v>
      </c>
      <c r="AE382" s="106">
        <v>0</v>
      </c>
      <c r="AF382" s="106">
        <v>0</v>
      </c>
      <c r="AG382" s="90">
        <f t="shared" si="302"/>
        <v>0</v>
      </c>
      <c r="AH382" s="99" t="s">
        <v>509</v>
      </c>
    </row>
    <row r="383" spans="1:34" ht="112.5" x14ac:dyDescent="0.25">
      <c r="A383" s="2" t="s">
        <v>449</v>
      </c>
      <c r="E383" s="100">
        <v>306</v>
      </c>
      <c r="F383" s="13" t="s">
        <v>290</v>
      </c>
      <c r="G383" s="13" t="s">
        <v>358</v>
      </c>
      <c r="H383" s="8">
        <v>1</v>
      </c>
      <c r="I383" s="106">
        <f t="shared" si="303"/>
        <v>10000</v>
      </c>
      <c r="J383" s="106">
        <v>0</v>
      </c>
      <c r="K383" s="106">
        <v>10000</v>
      </c>
      <c r="L383" s="109">
        <v>0</v>
      </c>
      <c r="M383" s="123">
        <v>39960</v>
      </c>
      <c r="N383" s="123">
        <v>40004</v>
      </c>
      <c r="O383" s="123">
        <v>40178</v>
      </c>
      <c r="P383" s="109">
        <v>0</v>
      </c>
      <c r="Q383" s="123">
        <v>43544</v>
      </c>
      <c r="R383" s="123">
        <v>43560</v>
      </c>
      <c r="S383" s="46">
        <f t="shared" si="304"/>
        <v>10000</v>
      </c>
      <c r="T383" s="123">
        <v>43881</v>
      </c>
      <c r="U383" s="123">
        <v>43924</v>
      </c>
      <c r="V383" s="119">
        <v>44012</v>
      </c>
      <c r="W383" s="34">
        <v>1</v>
      </c>
      <c r="X383" s="13" t="s">
        <v>161</v>
      </c>
      <c r="Y383" s="100">
        <v>8</v>
      </c>
      <c r="Z383" s="134">
        <v>52</v>
      </c>
      <c r="AA383" s="106">
        <f t="shared" si="305"/>
        <v>3000</v>
      </c>
      <c r="AB383" s="106">
        <v>0</v>
      </c>
      <c r="AC383" s="106">
        <v>3000</v>
      </c>
      <c r="AD383" s="106">
        <f t="shared" si="306"/>
        <v>0</v>
      </c>
      <c r="AE383" s="106">
        <v>0</v>
      </c>
      <c r="AF383" s="106">
        <v>0</v>
      </c>
      <c r="AG383" s="90">
        <f t="shared" si="302"/>
        <v>0</v>
      </c>
      <c r="AH383" s="99" t="s">
        <v>527</v>
      </c>
    </row>
    <row r="384" spans="1:34" ht="93.75" x14ac:dyDescent="0.25">
      <c r="A384" s="41" t="s">
        <v>449</v>
      </c>
      <c r="B384" s="135" t="s">
        <v>452</v>
      </c>
      <c r="E384" s="100">
        <v>307</v>
      </c>
      <c r="F384" s="13" t="s">
        <v>291</v>
      </c>
      <c r="G384" s="13" t="s">
        <v>358</v>
      </c>
      <c r="H384" s="8">
        <v>1</v>
      </c>
      <c r="I384" s="106">
        <f t="shared" si="303"/>
        <v>30100</v>
      </c>
      <c r="J384" s="106">
        <v>0</v>
      </c>
      <c r="K384" s="106">
        <v>30100</v>
      </c>
      <c r="L384" s="38">
        <v>0</v>
      </c>
      <c r="M384" s="123">
        <v>43691</v>
      </c>
      <c r="N384" s="123">
        <v>43717</v>
      </c>
      <c r="O384" s="123">
        <v>43800</v>
      </c>
      <c r="P384" s="47">
        <v>107.15</v>
      </c>
      <c r="Q384" s="123">
        <v>43818</v>
      </c>
      <c r="R384" s="126" t="s">
        <v>812</v>
      </c>
      <c r="S384" s="46">
        <f t="shared" si="304"/>
        <v>29992.85</v>
      </c>
      <c r="T384" s="121">
        <v>43983</v>
      </c>
      <c r="U384" s="121">
        <v>44018</v>
      </c>
      <c r="V384" s="108">
        <v>44377</v>
      </c>
      <c r="W384" s="34">
        <v>0</v>
      </c>
      <c r="X384" s="13">
        <v>0</v>
      </c>
      <c r="Y384" s="100"/>
      <c r="Z384" s="134">
        <v>0</v>
      </c>
      <c r="AA384" s="106">
        <f t="shared" si="305"/>
        <v>107.15</v>
      </c>
      <c r="AB384" s="106">
        <v>0</v>
      </c>
      <c r="AC384" s="106">
        <v>107.15</v>
      </c>
      <c r="AD384" s="106">
        <f t="shared" si="306"/>
        <v>0</v>
      </c>
      <c r="AE384" s="106">
        <v>0</v>
      </c>
      <c r="AF384" s="106">
        <v>0</v>
      </c>
      <c r="AG384" s="90">
        <f t="shared" si="302"/>
        <v>0</v>
      </c>
      <c r="AH384" s="99" t="s">
        <v>509</v>
      </c>
    </row>
    <row r="385" spans="1:34" ht="75" x14ac:dyDescent="0.25">
      <c r="A385" s="41" t="s">
        <v>449</v>
      </c>
      <c r="B385" s="135" t="s">
        <v>452</v>
      </c>
      <c r="E385" s="100">
        <v>308</v>
      </c>
      <c r="F385" s="13" t="s">
        <v>292</v>
      </c>
      <c r="G385" s="13" t="s">
        <v>358</v>
      </c>
      <c r="H385" s="8">
        <v>1</v>
      </c>
      <c r="I385" s="106">
        <f t="shared" si="303"/>
        <v>47715.96</v>
      </c>
      <c r="J385" s="106">
        <v>0</v>
      </c>
      <c r="K385" s="106">
        <v>47715.96</v>
      </c>
      <c r="L385" s="38">
        <v>0</v>
      </c>
      <c r="M385" s="123">
        <v>43692</v>
      </c>
      <c r="N385" s="123">
        <v>43712</v>
      </c>
      <c r="O385" s="123">
        <v>43800</v>
      </c>
      <c r="P385" s="13">
        <v>15.906000000000001</v>
      </c>
      <c r="Q385" s="123">
        <v>43810</v>
      </c>
      <c r="R385" s="126" t="s">
        <v>812</v>
      </c>
      <c r="S385" s="46">
        <f t="shared" si="304"/>
        <v>47700.053999999996</v>
      </c>
      <c r="T385" s="121">
        <v>43983</v>
      </c>
      <c r="U385" s="121">
        <v>44018</v>
      </c>
      <c r="V385" s="108">
        <v>44195</v>
      </c>
      <c r="W385" s="34">
        <v>1</v>
      </c>
      <c r="X385" s="13" t="s">
        <v>127</v>
      </c>
      <c r="Y385" s="100">
        <v>17.2</v>
      </c>
      <c r="Z385" s="134">
        <v>0</v>
      </c>
      <c r="AA385" s="106">
        <f t="shared" si="305"/>
        <v>15.906000000000001</v>
      </c>
      <c r="AB385" s="106">
        <v>0</v>
      </c>
      <c r="AC385" s="106">
        <v>15.906000000000001</v>
      </c>
      <c r="AD385" s="106">
        <f t="shared" si="306"/>
        <v>0</v>
      </c>
      <c r="AE385" s="106">
        <v>0</v>
      </c>
      <c r="AF385" s="106">
        <v>0</v>
      </c>
      <c r="AG385" s="90">
        <f t="shared" si="302"/>
        <v>0</v>
      </c>
      <c r="AH385" s="99" t="s">
        <v>509</v>
      </c>
    </row>
    <row r="386" spans="1:34" ht="93.75" x14ac:dyDescent="0.25">
      <c r="A386" s="41" t="s">
        <v>449</v>
      </c>
      <c r="B386" s="135" t="s">
        <v>452</v>
      </c>
      <c r="E386" s="100">
        <v>309</v>
      </c>
      <c r="F386" s="100" t="s">
        <v>556</v>
      </c>
      <c r="G386" s="100" t="s">
        <v>358</v>
      </c>
      <c r="H386" s="8">
        <v>1</v>
      </c>
      <c r="I386" s="106">
        <f t="shared" si="303"/>
        <v>45162</v>
      </c>
      <c r="J386" s="106">
        <v>0</v>
      </c>
      <c r="K386" s="106">
        <v>45162</v>
      </c>
      <c r="L386" s="38">
        <v>4841.4650000000001</v>
      </c>
      <c r="M386" s="119">
        <v>43941</v>
      </c>
      <c r="N386" s="108">
        <v>43973</v>
      </c>
      <c r="O386" s="108">
        <v>44034</v>
      </c>
      <c r="P386" s="100">
        <v>1113.54</v>
      </c>
      <c r="Q386" s="108">
        <v>44040</v>
      </c>
      <c r="R386" s="108">
        <v>44061</v>
      </c>
      <c r="S386" s="107">
        <f t="shared" si="304"/>
        <v>39206.995000000003</v>
      </c>
      <c r="T386" s="111">
        <v>44067</v>
      </c>
      <c r="U386" s="111">
        <v>44079</v>
      </c>
      <c r="V386" s="108">
        <v>44195</v>
      </c>
      <c r="W386" s="103">
        <v>1</v>
      </c>
      <c r="X386" s="100" t="s">
        <v>583</v>
      </c>
      <c r="Y386" s="100">
        <v>9.6</v>
      </c>
      <c r="Z386" s="134"/>
      <c r="AA386" s="106">
        <f t="shared" si="305"/>
        <v>0</v>
      </c>
      <c r="AB386" s="106">
        <v>0</v>
      </c>
      <c r="AC386" s="106">
        <v>0</v>
      </c>
      <c r="AD386" s="106">
        <f t="shared" si="306"/>
        <v>0</v>
      </c>
      <c r="AE386" s="106">
        <v>0</v>
      </c>
      <c r="AF386" s="106">
        <v>0</v>
      </c>
      <c r="AG386" s="90">
        <f t="shared" si="302"/>
        <v>0</v>
      </c>
      <c r="AH386" s="99"/>
    </row>
    <row r="387" spans="1:34" ht="93.75" x14ac:dyDescent="0.25">
      <c r="A387" s="41" t="s">
        <v>449</v>
      </c>
      <c r="B387" s="135" t="s">
        <v>452</v>
      </c>
      <c r="E387" s="100">
        <v>310</v>
      </c>
      <c r="F387" s="100" t="s">
        <v>557</v>
      </c>
      <c r="G387" s="100" t="s">
        <v>358</v>
      </c>
      <c r="H387" s="8">
        <v>1</v>
      </c>
      <c r="I387" s="106">
        <f t="shared" si="303"/>
        <v>20610</v>
      </c>
      <c r="J387" s="106">
        <v>0</v>
      </c>
      <c r="K387" s="106">
        <v>20610</v>
      </c>
      <c r="L387" s="38">
        <v>2130.096</v>
      </c>
      <c r="M387" s="119">
        <v>43941</v>
      </c>
      <c r="N387" s="108">
        <v>43973</v>
      </c>
      <c r="O387" s="108">
        <v>44034</v>
      </c>
      <c r="P387" s="100">
        <v>617.70000000000005</v>
      </c>
      <c r="Q387" s="108">
        <v>44040</v>
      </c>
      <c r="R387" s="108">
        <v>44061</v>
      </c>
      <c r="S387" s="107">
        <f t="shared" si="304"/>
        <v>17862.203999999998</v>
      </c>
      <c r="T387" s="111">
        <v>44067</v>
      </c>
      <c r="U387" s="111">
        <v>44079</v>
      </c>
      <c r="V387" s="108">
        <v>44195</v>
      </c>
      <c r="W387" s="103">
        <v>1</v>
      </c>
      <c r="X387" s="100" t="s">
        <v>584</v>
      </c>
      <c r="Y387" s="100">
        <v>4.4000000000000004</v>
      </c>
      <c r="Z387" s="134"/>
      <c r="AA387" s="106">
        <f t="shared" si="305"/>
        <v>0</v>
      </c>
      <c r="AB387" s="106">
        <v>0</v>
      </c>
      <c r="AC387" s="106">
        <v>0</v>
      </c>
      <c r="AD387" s="106">
        <f t="shared" si="306"/>
        <v>0</v>
      </c>
      <c r="AE387" s="106">
        <v>0</v>
      </c>
      <c r="AF387" s="106">
        <v>0</v>
      </c>
      <c r="AG387" s="90">
        <f t="shared" si="302"/>
        <v>0</v>
      </c>
      <c r="AH387" s="99"/>
    </row>
    <row r="388" spans="1:34" ht="93.75" x14ac:dyDescent="0.25">
      <c r="A388" s="41" t="s">
        <v>449</v>
      </c>
      <c r="B388" s="135" t="s">
        <v>452</v>
      </c>
      <c r="E388" s="100">
        <v>311</v>
      </c>
      <c r="F388" s="100" t="s">
        <v>558</v>
      </c>
      <c r="G388" s="100" t="s">
        <v>358</v>
      </c>
      <c r="H388" s="8">
        <v>1</v>
      </c>
      <c r="I388" s="106">
        <f t="shared" si="303"/>
        <v>4767</v>
      </c>
      <c r="J388" s="106">
        <v>0</v>
      </c>
      <c r="K388" s="106">
        <v>4767</v>
      </c>
      <c r="L388" s="38">
        <v>561.63400000000001</v>
      </c>
      <c r="M388" s="119">
        <v>43941</v>
      </c>
      <c r="N388" s="108">
        <v>43973</v>
      </c>
      <c r="O388" s="108">
        <v>44034</v>
      </c>
      <c r="P388" s="100">
        <v>219.03</v>
      </c>
      <c r="Q388" s="108">
        <v>44040</v>
      </c>
      <c r="R388" s="108">
        <v>44061</v>
      </c>
      <c r="S388" s="107">
        <f t="shared" si="304"/>
        <v>3986.3359999999998</v>
      </c>
      <c r="T388" s="111">
        <v>44067</v>
      </c>
      <c r="U388" s="111">
        <v>44079</v>
      </c>
      <c r="V388" s="108">
        <v>44195</v>
      </c>
      <c r="W388" s="103">
        <v>1</v>
      </c>
      <c r="X388" s="100" t="s">
        <v>585</v>
      </c>
      <c r="Y388" s="100">
        <v>1</v>
      </c>
      <c r="Z388" s="134"/>
      <c r="AA388" s="106">
        <f t="shared" si="305"/>
        <v>0</v>
      </c>
      <c r="AB388" s="106">
        <v>0</v>
      </c>
      <c r="AC388" s="106">
        <v>0</v>
      </c>
      <c r="AD388" s="106">
        <f t="shared" si="306"/>
        <v>0</v>
      </c>
      <c r="AE388" s="106">
        <v>0</v>
      </c>
      <c r="AF388" s="106">
        <v>0</v>
      </c>
      <c r="AG388" s="90">
        <f t="shared" si="302"/>
        <v>0</v>
      </c>
      <c r="AH388" s="99"/>
    </row>
    <row r="389" spans="1:34" ht="75" x14ac:dyDescent="0.25">
      <c r="A389" s="41" t="s">
        <v>449</v>
      </c>
      <c r="B389" s="135" t="s">
        <v>452</v>
      </c>
      <c r="E389" s="100">
        <v>312</v>
      </c>
      <c r="F389" s="13" t="s">
        <v>67</v>
      </c>
      <c r="G389" s="13" t="s">
        <v>358</v>
      </c>
      <c r="H389" s="8">
        <v>1</v>
      </c>
      <c r="I389" s="106">
        <f t="shared" si="303"/>
        <v>74300</v>
      </c>
      <c r="J389" s="106">
        <v>0</v>
      </c>
      <c r="K389" s="106">
        <v>74300</v>
      </c>
      <c r="L389" s="69">
        <v>0</v>
      </c>
      <c r="M389" s="123">
        <v>43782</v>
      </c>
      <c r="N389" s="123">
        <v>43801</v>
      </c>
      <c r="O389" s="123">
        <v>43830</v>
      </c>
      <c r="P389" s="47">
        <v>10000</v>
      </c>
      <c r="Q389" s="126" t="s">
        <v>517</v>
      </c>
      <c r="R389" s="121">
        <v>43990</v>
      </c>
      <c r="S389" s="46">
        <f t="shared" si="304"/>
        <v>64300</v>
      </c>
      <c r="T389" s="121">
        <v>43997</v>
      </c>
      <c r="U389" s="108">
        <v>44042</v>
      </c>
      <c r="V389" s="108">
        <v>44377</v>
      </c>
      <c r="W389" s="34">
        <v>0</v>
      </c>
      <c r="X389" s="57">
        <v>0</v>
      </c>
      <c r="Y389" s="116"/>
      <c r="Z389" s="134">
        <v>0</v>
      </c>
      <c r="AA389" s="106">
        <f t="shared" si="305"/>
        <v>10000</v>
      </c>
      <c r="AB389" s="106">
        <v>0</v>
      </c>
      <c r="AC389" s="106">
        <v>10000</v>
      </c>
      <c r="AD389" s="106">
        <f t="shared" si="306"/>
        <v>0</v>
      </c>
      <c r="AE389" s="106">
        <v>0</v>
      </c>
      <c r="AF389" s="106">
        <v>0</v>
      </c>
      <c r="AG389" s="90">
        <f t="shared" si="302"/>
        <v>0</v>
      </c>
      <c r="AH389" s="99" t="s">
        <v>510</v>
      </c>
    </row>
    <row r="390" spans="1:34" ht="93.75" x14ac:dyDescent="0.25">
      <c r="A390" s="2" t="s">
        <v>449</v>
      </c>
      <c r="E390" s="100">
        <v>313</v>
      </c>
      <c r="F390" s="13" t="s">
        <v>294</v>
      </c>
      <c r="G390" s="13" t="s">
        <v>358</v>
      </c>
      <c r="H390" s="8">
        <v>1</v>
      </c>
      <c r="I390" s="106">
        <f t="shared" si="303"/>
        <v>16500</v>
      </c>
      <c r="J390" s="106">
        <v>0</v>
      </c>
      <c r="K390" s="106">
        <v>16500</v>
      </c>
      <c r="L390" s="69">
        <v>0</v>
      </c>
      <c r="M390" s="123">
        <v>39960</v>
      </c>
      <c r="N390" s="123">
        <v>40021</v>
      </c>
      <c r="O390" s="123">
        <v>40086</v>
      </c>
      <c r="P390" s="109">
        <v>0</v>
      </c>
      <c r="Q390" s="123">
        <v>43549</v>
      </c>
      <c r="R390" s="123">
        <v>43593</v>
      </c>
      <c r="S390" s="46">
        <f t="shared" si="304"/>
        <v>16500</v>
      </c>
      <c r="T390" s="123">
        <v>43923</v>
      </c>
      <c r="U390" s="126" t="s">
        <v>814</v>
      </c>
      <c r="V390" s="108">
        <v>44134</v>
      </c>
      <c r="W390" s="34">
        <v>1</v>
      </c>
      <c r="X390" s="13" t="s">
        <v>162</v>
      </c>
      <c r="Y390" s="100">
        <v>6.8</v>
      </c>
      <c r="Z390" s="134">
        <v>70</v>
      </c>
      <c r="AA390" s="106">
        <f t="shared" si="305"/>
        <v>2500</v>
      </c>
      <c r="AB390" s="106">
        <v>0</v>
      </c>
      <c r="AC390" s="106">
        <v>2500</v>
      </c>
      <c r="AD390" s="106">
        <f t="shared" si="306"/>
        <v>0</v>
      </c>
      <c r="AE390" s="106">
        <v>0</v>
      </c>
      <c r="AF390" s="106">
        <v>0</v>
      </c>
      <c r="AG390" s="90">
        <f t="shared" si="302"/>
        <v>0</v>
      </c>
      <c r="AH390" s="99" t="s">
        <v>527</v>
      </c>
    </row>
    <row r="391" spans="1:34" ht="75" x14ac:dyDescent="0.25">
      <c r="A391" s="41" t="s">
        <v>449</v>
      </c>
      <c r="B391" s="135" t="s">
        <v>452</v>
      </c>
      <c r="E391" s="100">
        <v>314</v>
      </c>
      <c r="F391" s="13" t="s">
        <v>295</v>
      </c>
      <c r="G391" s="13" t="s">
        <v>358</v>
      </c>
      <c r="H391" s="8">
        <v>1</v>
      </c>
      <c r="I391" s="106">
        <f t="shared" si="303"/>
        <v>25000</v>
      </c>
      <c r="J391" s="106">
        <v>0</v>
      </c>
      <c r="K391" s="106">
        <v>25000</v>
      </c>
      <c r="L391" s="69">
        <v>0</v>
      </c>
      <c r="M391" s="123">
        <v>43692</v>
      </c>
      <c r="N391" s="123">
        <v>43717</v>
      </c>
      <c r="O391" s="123">
        <v>43800</v>
      </c>
      <c r="P391" s="109">
        <v>0</v>
      </c>
      <c r="Q391" s="123">
        <v>43819</v>
      </c>
      <c r="R391" s="126" t="s">
        <v>812</v>
      </c>
      <c r="S391" s="46">
        <f t="shared" si="304"/>
        <v>25000</v>
      </c>
      <c r="T391" s="121">
        <v>43983</v>
      </c>
      <c r="U391" s="121">
        <v>44018</v>
      </c>
      <c r="V391" s="108">
        <v>44377</v>
      </c>
      <c r="W391" s="34">
        <v>0</v>
      </c>
      <c r="X391" s="13">
        <v>0</v>
      </c>
      <c r="Y391" s="100"/>
      <c r="Z391" s="134">
        <v>0</v>
      </c>
      <c r="AA391" s="106">
        <f t="shared" si="305"/>
        <v>0</v>
      </c>
      <c r="AB391" s="106">
        <v>0</v>
      </c>
      <c r="AC391" s="106">
        <v>0</v>
      </c>
      <c r="AD391" s="106">
        <f t="shared" si="306"/>
        <v>0</v>
      </c>
      <c r="AE391" s="106">
        <v>0</v>
      </c>
      <c r="AF391" s="106">
        <v>0</v>
      </c>
      <c r="AG391" s="90">
        <f t="shared" si="302"/>
        <v>0</v>
      </c>
      <c r="AH391" s="99" t="s">
        <v>509</v>
      </c>
    </row>
    <row r="392" spans="1:34" ht="75" x14ac:dyDescent="0.25">
      <c r="A392" s="41" t="s">
        <v>449</v>
      </c>
      <c r="B392" s="135" t="s">
        <v>452</v>
      </c>
      <c r="E392" s="100">
        <v>315</v>
      </c>
      <c r="F392" s="13" t="s">
        <v>296</v>
      </c>
      <c r="G392" s="13" t="s">
        <v>358</v>
      </c>
      <c r="H392" s="8">
        <v>1</v>
      </c>
      <c r="I392" s="106">
        <f t="shared" si="303"/>
        <v>71007.86</v>
      </c>
      <c r="J392" s="106">
        <v>0</v>
      </c>
      <c r="K392" s="106">
        <v>71007.86</v>
      </c>
      <c r="L392" s="69">
        <v>0</v>
      </c>
      <c r="M392" s="123">
        <v>43690</v>
      </c>
      <c r="N392" s="123">
        <v>43712</v>
      </c>
      <c r="O392" s="123">
        <v>43800</v>
      </c>
      <c r="P392" s="13">
        <v>96.588999999999999</v>
      </c>
      <c r="Q392" s="123">
        <v>43810</v>
      </c>
      <c r="R392" s="126" t="s">
        <v>812</v>
      </c>
      <c r="S392" s="46">
        <f t="shared" si="304"/>
        <v>70911.270999999993</v>
      </c>
      <c r="T392" s="121">
        <v>43983</v>
      </c>
      <c r="U392" s="121">
        <v>44018</v>
      </c>
      <c r="V392" s="108">
        <v>44195</v>
      </c>
      <c r="W392" s="34">
        <v>1</v>
      </c>
      <c r="X392" s="13" t="s">
        <v>128</v>
      </c>
      <c r="Y392" s="100">
        <v>11.6</v>
      </c>
      <c r="Z392" s="134">
        <v>0</v>
      </c>
      <c r="AA392" s="106">
        <f t="shared" si="305"/>
        <v>96.588999999999999</v>
      </c>
      <c r="AB392" s="106">
        <v>0</v>
      </c>
      <c r="AC392" s="106">
        <v>96.588999999999999</v>
      </c>
      <c r="AD392" s="106">
        <f t="shared" si="306"/>
        <v>0</v>
      </c>
      <c r="AE392" s="106">
        <v>0</v>
      </c>
      <c r="AF392" s="106">
        <v>0</v>
      </c>
      <c r="AG392" s="90">
        <f t="shared" si="302"/>
        <v>0</v>
      </c>
      <c r="AH392" s="99" t="s">
        <v>509</v>
      </c>
    </row>
    <row r="393" spans="1:34" ht="37.5" x14ac:dyDescent="0.25">
      <c r="A393" s="41" t="s">
        <v>449</v>
      </c>
      <c r="B393" s="135" t="s">
        <v>452</v>
      </c>
      <c r="E393" s="100">
        <v>316</v>
      </c>
      <c r="F393" s="100" t="s">
        <v>559</v>
      </c>
      <c r="G393" s="100" t="s">
        <v>358</v>
      </c>
      <c r="H393" s="8">
        <v>1</v>
      </c>
      <c r="I393" s="106">
        <f t="shared" si="303"/>
        <v>19118.7</v>
      </c>
      <c r="J393" s="106">
        <v>0</v>
      </c>
      <c r="K393" s="106">
        <v>19118.7</v>
      </c>
      <c r="L393" s="69">
        <v>4841.8649999999998</v>
      </c>
      <c r="M393" s="119">
        <v>43941</v>
      </c>
      <c r="N393" s="108">
        <v>43973</v>
      </c>
      <c r="O393" s="108">
        <v>44034</v>
      </c>
      <c r="P393" s="100">
        <v>1113.54</v>
      </c>
      <c r="Q393" s="108">
        <v>44040</v>
      </c>
      <c r="R393" s="108">
        <v>44061</v>
      </c>
      <c r="S393" s="107">
        <f t="shared" si="304"/>
        <v>13163.295000000002</v>
      </c>
      <c r="T393" s="111">
        <v>44067</v>
      </c>
      <c r="U393" s="111">
        <v>44079</v>
      </c>
      <c r="V393" s="108">
        <v>44195</v>
      </c>
      <c r="W393" s="103">
        <v>1</v>
      </c>
      <c r="X393" s="100" t="s">
        <v>586</v>
      </c>
      <c r="Y393" s="100">
        <v>9.3000000000000007</v>
      </c>
      <c r="Z393" s="134"/>
      <c r="AA393" s="106">
        <f t="shared" si="305"/>
        <v>0</v>
      </c>
      <c r="AB393" s="106">
        <v>0</v>
      </c>
      <c r="AC393" s="106">
        <v>0</v>
      </c>
      <c r="AD393" s="106">
        <f t="shared" si="306"/>
        <v>0</v>
      </c>
      <c r="AE393" s="106">
        <v>0</v>
      </c>
      <c r="AF393" s="106">
        <v>0</v>
      </c>
      <c r="AG393" s="90">
        <f t="shared" si="302"/>
        <v>0</v>
      </c>
      <c r="AH393" s="99"/>
    </row>
    <row r="394" spans="1:34" s="20" customFormat="1" ht="78" x14ac:dyDescent="0.25">
      <c r="E394" s="55"/>
      <c r="F394" s="55" t="s">
        <v>361</v>
      </c>
      <c r="G394" s="55"/>
      <c r="H394" s="23">
        <f>SUM(H395:H411)</f>
        <v>17</v>
      </c>
      <c r="I394" s="56">
        <f>SUM(I395:I411)</f>
        <v>89661.07</v>
      </c>
      <c r="J394" s="115">
        <f t="shared" ref="J394:K394" si="307">SUM(J395:J411)</f>
        <v>0</v>
      </c>
      <c r="K394" s="115">
        <f t="shared" si="307"/>
        <v>89661.07</v>
      </c>
      <c r="L394" s="56">
        <f>SUM(L395:L411)</f>
        <v>67695.069999999992</v>
      </c>
      <c r="M394" s="114"/>
      <c r="N394" s="114"/>
      <c r="O394" s="114"/>
      <c r="P394" s="28">
        <f>SUM(P395:P411)</f>
        <v>21966</v>
      </c>
      <c r="Q394" s="114"/>
      <c r="R394" s="114"/>
      <c r="S394" s="56">
        <f>SUM(S395:S411)</f>
        <v>0</v>
      </c>
      <c r="T394" s="114"/>
      <c r="U394" s="114"/>
      <c r="V394" s="114"/>
      <c r="W394" s="33">
        <f>SUM(W395:W411)</f>
        <v>0</v>
      </c>
      <c r="X394" s="48"/>
      <c r="Y394" s="48"/>
      <c r="Z394" s="96"/>
      <c r="AA394" s="115">
        <f>SUM(AA395:AA411)</f>
        <v>7164</v>
      </c>
      <c r="AB394" s="115">
        <f t="shared" ref="AB394:AC394" si="308">SUM(AB395:AB411)</f>
        <v>0</v>
      </c>
      <c r="AC394" s="115">
        <f t="shared" si="308"/>
        <v>7164</v>
      </c>
      <c r="AD394" s="115">
        <f>SUM(AD395:AD411)</f>
        <v>0</v>
      </c>
      <c r="AE394" s="115">
        <f t="shared" ref="AE394:AF394" si="309">SUM(AE395:AE411)</f>
        <v>0</v>
      </c>
      <c r="AF394" s="115">
        <f t="shared" si="309"/>
        <v>0</v>
      </c>
      <c r="AG394" s="88">
        <f t="shared" si="302"/>
        <v>0</v>
      </c>
      <c r="AH394" s="78"/>
    </row>
    <row r="395" spans="1:34" ht="56.25" x14ac:dyDescent="0.25">
      <c r="A395" s="41" t="s">
        <v>450</v>
      </c>
      <c r="E395" s="13">
        <v>317</v>
      </c>
      <c r="F395" s="13" t="s">
        <v>286</v>
      </c>
      <c r="G395" s="13" t="s">
        <v>358</v>
      </c>
      <c r="H395" s="8">
        <v>1</v>
      </c>
      <c r="I395" s="106">
        <f t="shared" ref="I395:I411" si="310">J395+K395</f>
        <v>3500</v>
      </c>
      <c r="J395" s="106">
        <v>0</v>
      </c>
      <c r="K395" s="106">
        <v>3500</v>
      </c>
      <c r="L395" s="38">
        <v>0</v>
      </c>
      <c r="M395" s="123">
        <v>43763</v>
      </c>
      <c r="N395" s="123">
        <v>43776</v>
      </c>
      <c r="O395" s="123">
        <v>43830</v>
      </c>
      <c r="P395" s="45">
        <f t="shared" ref="P395:P411" si="311">I395-L395</f>
        <v>3500</v>
      </c>
      <c r="Q395" s="126" t="s">
        <v>517</v>
      </c>
      <c r="R395" s="108">
        <v>43990</v>
      </c>
      <c r="S395" s="46">
        <f t="shared" ref="S395:S411" si="312">I395-L395-P395</f>
        <v>0</v>
      </c>
      <c r="T395" s="100">
        <v>0</v>
      </c>
      <c r="U395" s="100">
        <v>0</v>
      </c>
      <c r="V395" s="100">
        <v>0</v>
      </c>
      <c r="W395" s="34">
        <v>0</v>
      </c>
      <c r="X395" s="13">
        <v>0</v>
      </c>
      <c r="Y395" s="100"/>
      <c r="Z395" s="91"/>
      <c r="AA395" s="106">
        <f t="shared" ref="AA395:AA411" si="313">AB395+AC395</f>
        <v>3500</v>
      </c>
      <c r="AB395" s="106">
        <v>0</v>
      </c>
      <c r="AC395" s="106">
        <v>3500</v>
      </c>
      <c r="AD395" s="106">
        <f t="shared" ref="AD395:AD411" si="314">AE395+AF395</f>
        <v>0</v>
      </c>
      <c r="AE395" s="106">
        <v>0</v>
      </c>
      <c r="AF395" s="106">
        <v>0</v>
      </c>
      <c r="AG395" s="90">
        <f t="shared" si="302"/>
        <v>0</v>
      </c>
      <c r="AH395" s="99" t="s">
        <v>510</v>
      </c>
    </row>
    <row r="396" spans="1:34" ht="56.25" x14ac:dyDescent="0.25">
      <c r="A396" s="41" t="s">
        <v>450</v>
      </c>
      <c r="E396" s="13">
        <v>318</v>
      </c>
      <c r="F396" s="13" t="s">
        <v>293</v>
      </c>
      <c r="G396" s="13" t="s">
        <v>358</v>
      </c>
      <c r="H396" s="8">
        <v>1</v>
      </c>
      <c r="I396" s="106">
        <f t="shared" si="310"/>
        <v>3664</v>
      </c>
      <c r="J396" s="106">
        <v>0</v>
      </c>
      <c r="K396" s="106">
        <v>3664</v>
      </c>
      <c r="L396" s="38">
        <v>0</v>
      </c>
      <c r="M396" s="123">
        <v>43763</v>
      </c>
      <c r="N396" s="123">
        <v>43776</v>
      </c>
      <c r="O396" s="123">
        <v>43830</v>
      </c>
      <c r="P396" s="106">
        <f t="shared" si="311"/>
        <v>3664</v>
      </c>
      <c r="Q396" s="126" t="s">
        <v>517</v>
      </c>
      <c r="R396" s="108">
        <v>43990</v>
      </c>
      <c r="S396" s="46">
        <f t="shared" si="312"/>
        <v>0</v>
      </c>
      <c r="T396" s="100">
        <v>0</v>
      </c>
      <c r="U396" s="100">
        <v>0</v>
      </c>
      <c r="V396" s="100">
        <v>0</v>
      </c>
      <c r="W396" s="34">
        <v>0</v>
      </c>
      <c r="X396" s="13">
        <v>0</v>
      </c>
      <c r="Y396" s="100"/>
      <c r="Z396" s="91"/>
      <c r="AA396" s="106">
        <f t="shared" si="313"/>
        <v>3664</v>
      </c>
      <c r="AB396" s="106">
        <v>0</v>
      </c>
      <c r="AC396" s="106">
        <v>3664</v>
      </c>
      <c r="AD396" s="106">
        <f t="shared" si="314"/>
        <v>0</v>
      </c>
      <c r="AE396" s="106">
        <v>0</v>
      </c>
      <c r="AF396" s="106">
        <v>0</v>
      </c>
      <c r="AG396" s="90">
        <f t="shared" si="302"/>
        <v>0</v>
      </c>
      <c r="AH396" s="99" t="s">
        <v>510</v>
      </c>
    </row>
    <row r="397" spans="1:34" ht="93.75" x14ac:dyDescent="0.25">
      <c r="A397" s="41" t="s">
        <v>450</v>
      </c>
      <c r="E397" s="100">
        <v>319</v>
      </c>
      <c r="F397" s="13" t="s">
        <v>68</v>
      </c>
      <c r="G397" s="13" t="s">
        <v>358</v>
      </c>
      <c r="H397" s="8">
        <v>1</v>
      </c>
      <c r="I397" s="106">
        <f t="shared" si="310"/>
        <v>8601.74</v>
      </c>
      <c r="J397" s="106">
        <v>0</v>
      </c>
      <c r="K397" s="106">
        <v>8601.74</v>
      </c>
      <c r="L397" s="106">
        <v>7285.74</v>
      </c>
      <c r="M397" s="126" t="s">
        <v>835</v>
      </c>
      <c r="N397" s="121">
        <v>43990</v>
      </c>
      <c r="O397" s="108">
        <v>44088</v>
      </c>
      <c r="P397" s="106">
        <f t="shared" si="311"/>
        <v>1316</v>
      </c>
      <c r="Q397" s="108">
        <v>44091</v>
      </c>
      <c r="R397" s="108">
        <v>44134</v>
      </c>
      <c r="S397" s="46">
        <f t="shared" si="312"/>
        <v>0</v>
      </c>
      <c r="T397" s="100">
        <v>0</v>
      </c>
      <c r="U397" s="100">
        <v>0</v>
      </c>
      <c r="V397" s="100">
        <v>0</v>
      </c>
      <c r="W397" s="34">
        <v>0</v>
      </c>
      <c r="X397" s="13">
        <v>0</v>
      </c>
      <c r="Y397" s="100"/>
      <c r="Z397" s="91"/>
      <c r="AA397" s="106">
        <f t="shared" si="313"/>
        <v>0</v>
      </c>
      <c r="AB397" s="106">
        <v>0</v>
      </c>
      <c r="AC397" s="106">
        <v>0</v>
      </c>
      <c r="AD397" s="106">
        <f t="shared" si="314"/>
        <v>0</v>
      </c>
      <c r="AE397" s="106">
        <v>0</v>
      </c>
      <c r="AF397" s="106">
        <v>0</v>
      </c>
      <c r="AG397" s="90">
        <f t="shared" si="302"/>
        <v>0</v>
      </c>
      <c r="AH397" s="99" t="s">
        <v>511</v>
      </c>
    </row>
    <row r="398" spans="1:34" ht="93.75" x14ac:dyDescent="0.25">
      <c r="A398" s="41" t="s">
        <v>450</v>
      </c>
      <c r="E398" s="100">
        <v>320</v>
      </c>
      <c r="F398" s="13" t="s">
        <v>69</v>
      </c>
      <c r="G398" s="13" t="s">
        <v>358</v>
      </c>
      <c r="H398" s="8">
        <v>1</v>
      </c>
      <c r="I398" s="106">
        <f t="shared" si="310"/>
        <v>5711.32</v>
      </c>
      <c r="J398" s="106">
        <v>0</v>
      </c>
      <c r="K398" s="106">
        <v>5711.32</v>
      </c>
      <c r="L398" s="106">
        <v>4652.32</v>
      </c>
      <c r="M398" s="126" t="s">
        <v>835</v>
      </c>
      <c r="N398" s="121">
        <v>43990</v>
      </c>
      <c r="O398" s="108">
        <v>44088</v>
      </c>
      <c r="P398" s="106">
        <f t="shared" si="311"/>
        <v>1059</v>
      </c>
      <c r="Q398" s="108">
        <v>44091</v>
      </c>
      <c r="R398" s="108">
        <v>44134</v>
      </c>
      <c r="S398" s="46">
        <f t="shared" si="312"/>
        <v>0</v>
      </c>
      <c r="T398" s="100">
        <v>0</v>
      </c>
      <c r="U398" s="100">
        <v>0</v>
      </c>
      <c r="V398" s="100">
        <v>0</v>
      </c>
      <c r="W398" s="34">
        <v>0</v>
      </c>
      <c r="X398" s="13">
        <v>0</v>
      </c>
      <c r="Y398" s="100"/>
      <c r="Z398" s="91"/>
      <c r="AA398" s="106">
        <f t="shared" si="313"/>
        <v>0</v>
      </c>
      <c r="AB398" s="106">
        <v>0</v>
      </c>
      <c r="AC398" s="106">
        <v>0</v>
      </c>
      <c r="AD398" s="106">
        <f t="shared" si="314"/>
        <v>0</v>
      </c>
      <c r="AE398" s="106">
        <v>0</v>
      </c>
      <c r="AF398" s="106">
        <v>0</v>
      </c>
      <c r="AG398" s="90">
        <f t="shared" si="302"/>
        <v>0</v>
      </c>
      <c r="AH398" s="99" t="s">
        <v>511</v>
      </c>
    </row>
    <row r="399" spans="1:34" ht="93.75" x14ac:dyDescent="0.25">
      <c r="A399" s="41" t="s">
        <v>450</v>
      </c>
      <c r="E399" s="100">
        <v>321</v>
      </c>
      <c r="F399" s="13" t="s">
        <v>70</v>
      </c>
      <c r="G399" s="13" t="s">
        <v>358</v>
      </c>
      <c r="H399" s="8">
        <v>1</v>
      </c>
      <c r="I399" s="106">
        <f t="shared" si="310"/>
        <v>4983.42</v>
      </c>
      <c r="J399" s="106">
        <v>0</v>
      </c>
      <c r="K399" s="106">
        <v>4983.42</v>
      </c>
      <c r="L399" s="106">
        <v>4021.42</v>
      </c>
      <c r="M399" s="126" t="s">
        <v>835</v>
      </c>
      <c r="N399" s="121">
        <v>43990</v>
      </c>
      <c r="O399" s="108">
        <v>44088</v>
      </c>
      <c r="P399" s="106">
        <f t="shared" si="311"/>
        <v>962</v>
      </c>
      <c r="Q399" s="108">
        <v>44091</v>
      </c>
      <c r="R399" s="108">
        <v>44134</v>
      </c>
      <c r="S399" s="46">
        <f t="shared" si="312"/>
        <v>0</v>
      </c>
      <c r="T399" s="100">
        <v>0</v>
      </c>
      <c r="U399" s="100">
        <v>0</v>
      </c>
      <c r="V399" s="100">
        <v>0</v>
      </c>
      <c r="W399" s="34">
        <v>0</v>
      </c>
      <c r="X399" s="13">
        <v>0</v>
      </c>
      <c r="Y399" s="100"/>
      <c r="Z399" s="91"/>
      <c r="AA399" s="106">
        <f t="shared" si="313"/>
        <v>0</v>
      </c>
      <c r="AB399" s="106">
        <v>0</v>
      </c>
      <c r="AC399" s="106">
        <v>0</v>
      </c>
      <c r="AD399" s="106">
        <f t="shared" si="314"/>
        <v>0</v>
      </c>
      <c r="AE399" s="106">
        <v>0</v>
      </c>
      <c r="AF399" s="106">
        <v>0</v>
      </c>
      <c r="AG399" s="90">
        <f t="shared" si="302"/>
        <v>0</v>
      </c>
      <c r="AH399" s="99" t="s">
        <v>511</v>
      </c>
    </row>
    <row r="400" spans="1:34" ht="131.25" x14ac:dyDescent="0.25">
      <c r="A400" s="41" t="s">
        <v>450</v>
      </c>
      <c r="E400" s="100">
        <v>322</v>
      </c>
      <c r="F400" s="13" t="s">
        <v>71</v>
      </c>
      <c r="G400" s="13" t="s">
        <v>358</v>
      </c>
      <c r="H400" s="8">
        <v>1</v>
      </c>
      <c r="I400" s="106">
        <f t="shared" si="310"/>
        <v>7524.09</v>
      </c>
      <c r="J400" s="106">
        <v>0</v>
      </c>
      <c r="K400" s="106">
        <v>7524.09</v>
      </c>
      <c r="L400" s="106">
        <v>6465.0870000000004</v>
      </c>
      <c r="M400" s="126" t="s">
        <v>835</v>
      </c>
      <c r="N400" s="121">
        <v>43990</v>
      </c>
      <c r="O400" s="108">
        <v>44088</v>
      </c>
      <c r="P400" s="106">
        <f t="shared" si="311"/>
        <v>1059.0029999999997</v>
      </c>
      <c r="Q400" s="108">
        <v>44091</v>
      </c>
      <c r="R400" s="108">
        <v>44134</v>
      </c>
      <c r="S400" s="46">
        <f t="shared" si="312"/>
        <v>0</v>
      </c>
      <c r="T400" s="100">
        <v>0</v>
      </c>
      <c r="U400" s="100">
        <v>0</v>
      </c>
      <c r="V400" s="100">
        <v>0</v>
      </c>
      <c r="W400" s="34">
        <v>0</v>
      </c>
      <c r="X400" s="13">
        <v>0</v>
      </c>
      <c r="Y400" s="100"/>
      <c r="Z400" s="91"/>
      <c r="AA400" s="106">
        <f t="shared" si="313"/>
        <v>0</v>
      </c>
      <c r="AB400" s="106">
        <v>0</v>
      </c>
      <c r="AC400" s="106">
        <v>0</v>
      </c>
      <c r="AD400" s="106">
        <f t="shared" si="314"/>
        <v>0</v>
      </c>
      <c r="AE400" s="106">
        <v>0</v>
      </c>
      <c r="AF400" s="106">
        <v>0</v>
      </c>
      <c r="AG400" s="90">
        <f t="shared" si="302"/>
        <v>0</v>
      </c>
      <c r="AH400" s="99" t="s">
        <v>511</v>
      </c>
    </row>
    <row r="401" spans="1:34" ht="93.75" x14ac:dyDescent="0.25">
      <c r="A401" s="41" t="s">
        <v>450</v>
      </c>
      <c r="E401" s="100">
        <v>323</v>
      </c>
      <c r="F401" s="13" t="s">
        <v>72</v>
      </c>
      <c r="G401" s="13" t="s">
        <v>358</v>
      </c>
      <c r="H401" s="8">
        <v>1</v>
      </c>
      <c r="I401" s="106">
        <f t="shared" si="310"/>
        <v>1839.66</v>
      </c>
      <c r="J401" s="106">
        <v>0</v>
      </c>
      <c r="K401" s="106">
        <v>1839.66</v>
      </c>
      <c r="L401" s="106">
        <v>1330.66</v>
      </c>
      <c r="M401" s="126" t="s">
        <v>835</v>
      </c>
      <c r="N401" s="121">
        <v>43990</v>
      </c>
      <c r="O401" s="108">
        <v>44088</v>
      </c>
      <c r="P401" s="106">
        <f t="shared" si="311"/>
        <v>509</v>
      </c>
      <c r="Q401" s="108">
        <v>44091</v>
      </c>
      <c r="R401" s="108">
        <v>44134</v>
      </c>
      <c r="S401" s="46">
        <f t="shared" si="312"/>
        <v>0</v>
      </c>
      <c r="T401" s="100">
        <v>0</v>
      </c>
      <c r="U401" s="100">
        <v>0</v>
      </c>
      <c r="V401" s="100">
        <v>0</v>
      </c>
      <c r="W401" s="34">
        <v>0</v>
      </c>
      <c r="X401" s="13">
        <v>0</v>
      </c>
      <c r="Y401" s="100"/>
      <c r="Z401" s="91"/>
      <c r="AA401" s="106">
        <f t="shared" si="313"/>
        <v>0</v>
      </c>
      <c r="AB401" s="106">
        <v>0</v>
      </c>
      <c r="AC401" s="106">
        <v>0</v>
      </c>
      <c r="AD401" s="106">
        <f t="shared" si="314"/>
        <v>0</v>
      </c>
      <c r="AE401" s="106">
        <v>0</v>
      </c>
      <c r="AF401" s="106">
        <v>0</v>
      </c>
      <c r="AG401" s="90">
        <f t="shared" si="302"/>
        <v>0</v>
      </c>
      <c r="AH401" s="99" t="s">
        <v>511</v>
      </c>
    </row>
    <row r="402" spans="1:34" ht="75" x14ac:dyDescent="0.25">
      <c r="A402" s="41" t="s">
        <v>450</v>
      </c>
      <c r="E402" s="100">
        <v>324</v>
      </c>
      <c r="F402" s="13" t="s">
        <v>73</v>
      </c>
      <c r="G402" s="13" t="s">
        <v>358</v>
      </c>
      <c r="H402" s="8">
        <v>1</v>
      </c>
      <c r="I402" s="106">
        <f t="shared" si="310"/>
        <v>8578.82</v>
      </c>
      <c r="J402" s="106">
        <v>0</v>
      </c>
      <c r="K402" s="106">
        <v>8578.82</v>
      </c>
      <c r="L402" s="106">
        <v>7262.8220000000001</v>
      </c>
      <c r="M402" s="126" t="s">
        <v>835</v>
      </c>
      <c r="N402" s="121">
        <v>43990</v>
      </c>
      <c r="O402" s="108">
        <v>44088</v>
      </c>
      <c r="P402" s="106">
        <f t="shared" si="311"/>
        <v>1315.9979999999996</v>
      </c>
      <c r="Q402" s="108">
        <v>44091</v>
      </c>
      <c r="R402" s="108">
        <v>44134</v>
      </c>
      <c r="S402" s="46">
        <f t="shared" si="312"/>
        <v>0</v>
      </c>
      <c r="T402" s="100">
        <v>0</v>
      </c>
      <c r="U402" s="100">
        <v>0</v>
      </c>
      <c r="V402" s="100">
        <v>0</v>
      </c>
      <c r="W402" s="34">
        <v>0</v>
      </c>
      <c r="X402" s="13">
        <v>0</v>
      </c>
      <c r="Y402" s="100"/>
      <c r="Z402" s="91"/>
      <c r="AA402" s="106">
        <f t="shared" si="313"/>
        <v>0</v>
      </c>
      <c r="AB402" s="106">
        <v>0</v>
      </c>
      <c r="AC402" s="106">
        <v>0</v>
      </c>
      <c r="AD402" s="106">
        <f t="shared" si="314"/>
        <v>0</v>
      </c>
      <c r="AE402" s="106">
        <v>0</v>
      </c>
      <c r="AF402" s="106">
        <v>0</v>
      </c>
      <c r="AG402" s="90">
        <f t="shared" si="302"/>
        <v>0</v>
      </c>
      <c r="AH402" s="99" t="s">
        <v>511</v>
      </c>
    </row>
    <row r="403" spans="1:34" ht="112.5" x14ac:dyDescent="0.25">
      <c r="A403" s="41" t="s">
        <v>450</v>
      </c>
      <c r="E403" s="100">
        <v>325</v>
      </c>
      <c r="F403" s="13" t="s">
        <v>74</v>
      </c>
      <c r="G403" s="13" t="s">
        <v>358</v>
      </c>
      <c r="H403" s="8">
        <v>1</v>
      </c>
      <c r="I403" s="106">
        <f t="shared" si="310"/>
        <v>2779.53</v>
      </c>
      <c r="J403" s="106">
        <v>0</v>
      </c>
      <c r="K403" s="106">
        <v>2779.53</v>
      </c>
      <c r="L403" s="106">
        <v>2271.5300000000002</v>
      </c>
      <c r="M403" s="126" t="s">
        <v>835</v>
      </c>
      <c r="N403" s="121">
        <v>43990</v>
      </c>
      <c r="O403" s="108">
        <v>44088</v>
      </c>
      <c r="P403" s="106">
        <f t="shared" si="311"/>
        <v>508</v>
      </c>
      <c r="Q403" s="108">
        <v>44091</v>
      </c>
      <c r="R403" s="108">
        <v>44134</v>
      </c>
      <c r="S403" s="46">
        <f t="shared" si="312"/>
        <v>0</v>
      </c>
      <c r="T403" s="100">
        <v>0</v>
      </c>
      <c r="U403" s="100">
        <v>0</v>
      </c>
      <c r="V403" s="100">
        <v>0</v>
      </c>
      <c r="W403" s="34">
        <v>0</v>
      </c>
      <c r="X403" s="13">
        <v>0</v>
      </c>
      <c r="Y403" s="100"/>
      <c r="Z403" s="91"/>
      <c r="AA403" s="106">
        <f t="shared" si="313"/>
        <v>0</v>
      </c>
      <c r="AB403" s="106">
        <v>0</v>
      </c>
      <c r="AC403" s="106">
        <v>0</v>
      </c>
      <c r="AD403" s="106">
        <f t="shared" si="314"/>
        <v>0</v>
      </c>
      <c r="AE403" s="106">
        <v>0</v>
      </c>
      <c r="AF403" s="106">
        <v>0</v>
      </c>
      <c r="AG403" s="90">
        <f t="shared" si="302"/>
        <v>0</v>
      </c>
      <c r="AH403" s="99" t="s">
        <v>511</v>
      </c>
    </row>
    <row r="404" spans="1:34" ht="93.75" x14ac:dyDescent="0.25">
      <c r="A404" s="41" t="s">
        <v>450</v>
      </c>
      <c r="E404" s="100">
        <v>326</v>
      </c>
      <c r="F404" s="13" t="s">
        <v>75</v>
      </c>
      <c r="G404" s="13" t="s">
        <v>358</v>
      </c>
      <c r="H404" s="8">
        <v>1</v>
      </c>
      <c r="I404" s="106">
        <f t="shared" si="310"/>
        <v>3764.55</v>
      </c>
      <c r="J404" s="106">
        <v>0</v>
      </c>
      <c r="K404" s="106">
        <v>3764.55</v>
      </c>
      <c r="L404" s="106">
        <v>2919.55</v>
      </c>
      <c r="M404" s="126" t="s">
        <v>835</v>
      </c>
      <c r="N404" s="121">
        <v>43990</v>
      </c>
      <c r="O404" s="108">
        <v>44088</v>
      </c>
      <c r="P404" s="106">
        <f t="shared" si="311"/>
        <v>845</v>
      </c>
      <c r="Q404" s="108">
        <v>44091</v>
      </c>
      <c r="R404" s="108">
        <v>44134</v>
      </c>
      <c r="S404" s="46">
        <f t="shared" si="312"/>
        <v>0</v>
      </c>
      <c r="T404" s="100">
        <v>0</v>
      </c>
      <c r="U404" s="100">
        <v>0</v>
      </c>
      <c r="V404" s="100">
        <v>0</v>
      </c>
      <c r="W404" s="34">
        <v>0</v>
      </c>
      <c r="X404" s="13">
        <v>0</v>
      </c>
      <c r="Y404" s="100"/>
      <c r="Z404" s="91"/>
      <c r="AA404" s="106">
        <f t="shared" si="313"/>
        <v>0</v>
      </c>
      <c r="AB404" s="106">
        <v>0</v>
      </c>
      <c r="AC404" s="106">
        <v>0</v>
      </c>
      <c r="AD404" s="106">
        <f t="shared" si="314"/>
        <v>0</v>
      </c>
      <c r="AE404" s="106">
        <v>0</v>
      </c>
      <c r="AF404" s="106">
        <v>0</v>
      </c>
      <c r="AG404" s="90">
        <f t="shared" si="302"/>
        <v>0</v>
      </c>
      <c r="AH404" s="99" t="s">
        <v>511</v>
      </c>
    </row>
    <row r="405" spans="1:34" ht="93.75" x14ac:dyDescent="0.25">
      <c r="A405" s="41" t="s">
        <v>450</v>
      </c>
      <c r="E405" s="100">
        <v>327</v>
      </c>
      <c r="F405" s="13" t="s">
        <v>76</v>
      </c>
      <c r="G405" s="13" t="s">
        <v>358</v>
      </c>
      <c r="H405" s="8">
        <v>1</v>
      </c>
      <c r="I405" s="106">
        <f t="shared" si="310"/>
        <v>5858.98</v>
      </c>
      <c r="J405" s="106">
        <v>0</v>
      </c>
      <c r="K405" s="106">
        <v>5858.98</v>
      </c>
      <c r="L405" s="106">
        <v>4759.9809999999998</v>
      </c>
      <c r="M405" s="126" t="s">
        <v>835</v>
      </c>
      <c r="N405" s="121">
        <v>43990</v>
      </c>
      <c r="O405" s="108">
        <v>44088</v>
      </c>
      <c r="P405" s="106">
        <f t="shared" si="311"/>
        <v>1098.9989999999998</v>
      </c>
      <c r="Q405" s="108">
        <v>44091</v>
      </c>
      <c r="R405" s="108">
        <v>44134</v>
      </c>
      <c r="S405" s="46">
        <f t="shared" si="312"/>
        <v>0</v>
      </c>
      <c r="T405" s="100">
        <v>0</v>
      </c>
      <c r="U405" s="100">
        <v>0</v>
      </c>
      <c r="V405" s="100">
        <v>0</v>
      </c>
      <c r="W405" s="34">
        <v>0</v>
      </c>
      <c r="X405" s="13">
        <v>0</v>
      </c>
      <c r="Y405" s="100"/>
      <c r="Z405" s="91"/>
      <c r="AA405" s="106">
        <f t="shared" si="313"/>
        <v>0</v>
      </c>
      <c r="AB405" s="106">
        <v>0</v>
      </c>
      <c r="AC405" s="106">
        <v>0</v>
      </c>
      <c r="AD405" s="106">
        <f t="shared" si="314"/>
        <v>0</v>
      </c>
      <c r="AE405" s="106">
        <v>0</v>
      </c>
      <c r="AF405" s="106">
        <v>0</v>
      </c>
      <c r="AG405" s="90">
        <f t="shared" si="302"/>
        <v>0</v>
      </c>
      <c r="AH405" s="99" t="s">
        <v>511</v>
      </c>
    </row>
    <row r="406" spans="1:34" ht="93.75" x14ac:dyDescent="0.25">
      <c r="A406" s="41" t="s">
        <v>450</v>
      </c>
      <c r="E406" s="100">
        <v>328</v>
      </c>
      <c r="F406" s="13" t="s">
        <v>77</v>
      </c>
      <c r="G406" s="13" t="s">
        <v>358</v>
      </c>
      <c r="H406" s="8">
        <v>1</v>
      </c>
      <c r="I406" s="106">
        <f t="shared" si="310"/>
        <v>3566.04</v>
      </c>
      <c r="J406" s="106">
        <v>0</v>
      </c>
      <c r="K406" s="106">
        <v>3566.04</v>
      </c>
      <c r="L406" s="106">
        <v>2768.04</v>
      </c>
      <c r="M406" s="126" t="s">
        <v>835</v>
      </c>
      <c r="N406" s="121">
        <v>43990</v>
      </c>
      <c r="O406" s="108">
        <v>44088</v>
      </c>
      <c r="P406" s="106">
        <f t="shared" si="311"/>
        <v>798</v>
      </c>
      <c r="Q406" s="108">
        <v>44091</v>
      </c>
      <c r="R406" s="108">
        <v>44134</v>
      </c>
      <c r="S406" s="46">
        <f t="shared" si="312"/>
        <v>0</v>
      </c>
      <c r="T406" s="100">
        <v>0</v>
      </c>
      <c r="U406" s="100">
        <v>0</v>
      </c>
      <c r="V406" s="100">
        <v>0</v>
      </c>
      <c r="W406" s="34">
        <v>0</v>
      </c>
      <c r="X406" s="13">
        <v>0</v>
      </c>
      <c r="Y406" s="100"/>
      <c r="Z406" s="91"/>
      <c r="AA406" s="106">
        <f t="shared" si="313"/>
        <v>0</v>
      </c>
      <c r="AB406" s="106">
        <v>0</v>
      </c>
      <c r="AC406" s="106">
        <v>0</v>
      </c>
      <c r="AD406" s="106">
        <f t="shared" si="314"/>
        <v>0</v>
      </c>
      <c r="AE406" s="106">
        <v>0</v>
      </c>
      <c r="AF406" s="106">
        <v>0</v>
      </c>
      <c r="AG406" s="90">
        <f t="shared" si="302"/>
        <v>0</v>
      </c>
      <c r="AH406" s="99" t="s">
        <v>511</v>
      </c>
    </row>
    <row r="407" spans="1:34" ht="93.75" x14ac:dyDescent="0.25">
      <c r="A407" s="41" t="s">
        <v>450</v>
      </c>
      <c r="E407" s="100">
        <v>329</v>
      </c>
      <c r="F407" s="13" t="s">
        <v>78</v>
      </c>
      <c r="G407" s="13" t="s">
        <v>358</v>
      </c>
      <c r="H407" s="8">
        <v>1</v>
      </c>
      <c r="I407" s="106">
        <f t="shared" si="310"/>
        <v>3710.89</v>
      </c>
      <c r="J407" s="106">
        <v>0</v>
      </c>
      <c r="K407" s="106">
        <v>3710.89</v>
      </c>
      <c r="L407" s="106">
        <v>2875.89</v>
      </c>
      <c r="M407" s="126" t="s">
        <v>835</v>
      </c>
      <c r="N407" s="121">
        <v>43990</v>
      </c>
      <c r="O407" s="108">
        <v>44088</v>
      </c>
      <c r="P407" s="106">
        <f t="shared" si="311"/>
        <v>835</v>
      </c>
      <c r="Q407" s="108">
        <v>44091</v>
      </c>
      <c r="R407" s="108">
        <v>44134</v>
      </c>
      <c r="S407" s="46">
        <f t="shared" si="312"/>
        <v>0</v>
      </c>
      <c r="T407" s="100">
        <v>0</v>
      </c>
      <c r="U407" s="100">
        <v>0</v>
      </c>
      <c r="V407" s="100">
        <v>0</v>
      </c>
      <c r="W407" s="34">
        <v>0</v>
      </c>
      <c r="X407" s="13">
        <v>0</v>
      </c>
      <c r="Y407" s="100"/>
      <c r="Z407" s="91"/>
      <c r="AA407" s="106">
        <f t="shared" si="313"/>
        <v>0</v>
      </c>
      <c r="AB407" s="106">
        <v>0</v>
      </c>
      <c r="AC407" s="106">
        <v>0</v>
      </c>
      <c r="AD407" s="106">
        <f t="shared" si="314"/>
        <v>0</v>
      </c>
      <c r="AE407" s="106">
        <v>0</v>
      </c>
      <c r="AF407" s="106">
        <v>0</v>
      </c>
      <c r="AG407" s="90">
        <f t="shared" si="302"/>
        <v>0</v>
      </c>
      <c r="AH407" s="99" t="s">
        <v>511</v>
      </c>
    </row>
    <row r="408" spans="1:34" ht="93.75" x14ac:dyDescent="0.25">
      <c r="A408" s="41" t="s">
        <v>450</v>
      </c>
      <c r="E408" s="100">
        <v>330</v>
      </c>
      <c r="F408" s="13" t="s">
        <v>79</v>
      </c>
      <c r="G408" s="13" t="s">
        <v>358</v>
      </c>
      <c r="H408" s="8">
        <v>1</v>
      </c>
      <c r="I408" s="106">
        <f t="shared" si="310"/>
        <v>4953.42</v>
      </c>
      <c r="J408" s="106">
        <v>0</v>
      </c>
      <c r="K408" s="106">
        <v>4953.42</v>
      </c>
      <c r="L408" s="106">
        <v>4021.42</v>
      </c>
      <c r="M408" s="126" t="s">
        <v>835</v>
      </c>
      <c r="N408" s="121">
        <v>43990</v>
      </c>
      <c r="O408" s="108">
        <v>44088</v>
      </c>
      <c r="P408" s="106">
        <f t="shared" si="311"/>
        <v>932</v>
      </c>
      <c r="Q408" s="108">
        <v>44091</v>
      </c>
      <c r="R408" s="108">
        <v>44134</v>
      </c>
      <c r="S408" s="46">
        <f t="shared" si="312"/>
        <v>0</v>
      </c>
      <c r="T408" s="100">
        <v>0</v>
      </c>
      <c r="U408" s="100">
        <v>0</v>
      </c>
      <c r="V408" s="100">
        <v>0</v>
      </c>
      <c r="W408" s="34">
        <v>0</v>
      </c>
      <c r="X408" s="13">
        <v>0</v>
      </c>
      <c r="Y408" s="100"/>
      <c r="Z408" s="91"/>
      <c r="AA408" s="106">
        <f t="shared" si="313"/>
        <v>0</v>
      </c>
      <c r="AB408" s="106">
        <v>0</v>
      </c>
      <c r="AC408" s="106">
        <v>0</v>
      </c>
      <c r="AD408" s="106">
        <f t="shared" si="314"/>
        <v>0</v>
      </c>
      <c r="AE408" s="106">
        <v>0</v>
      </c>
      <c r="AF408" s="106">
        <v>0</v>
      </c>
      <c r="AG408" s="90">
        <f t="shared" si="302"/>
        <v>0</v>
      </c>
      <c r="AH408" s="99" t="s">
        <v>511</v>
      </c>
    </row>
    <row r="409" spans="1:34" ht="97.5" customHeight="1" x14ac:dyDescent="0.25">
      <c r="A409" s="41" t="s">
        <v>450</v>
      </c>
      <c r="E409" s="100">
        <v>331</v>
      </c>
      <c r="F409" s="13" t="s">
        <v>80</v>
      </c>
      <c r="G409" s="13" t="s">
        <v>358</v>
      </c>
      <c r="H409" s="8">
        <v>1</v>
      </c>
      <c r="I409" s="106">
        <f t="shared" si="310"/>
        <v>8562.4599999999991</v>
      </c>
      <c r="J409" s="106">
        <v>0</v>
      </c>
      <c r="K409" s="106">
        <v>8562.4599999999991</v>
      </c>
      <c r="L409" s="106">
        <v>7278.46</v>
      </c>
      <c r="M409" s="126" t="s">
        <v>835</v>
      </c>
      <c r="N409" s="121">
        <v>43990</v>
      </c>
      <c r="O409" s="108">
        <v>44088</v>
      </c>
      <c r="P409" s="106">
        <f t="shared" si="311"/>
        <v>1283.9999999999991</v>
      </c>
      <c r="Q409" s="108">
        <v>44091</v>
      </c>
      <c r="R409" s="108">
        <v>44134</v>
      </c>
      <c r="S409" s="46">
        <f t="shared" si="312"/>
        <v>0</v>
      </c>
      <c r="T409" s="100">
        <v>0</v>
      </c>
      <c r="U409" s="100">
        <v>0</v>
      </c>
      <c r="V409" s="100">
        <v>0</v>
      </c>
      <c r="W409" s="34">
        <v>0</v>
      </c>
      <c r="X409" s="13">
        <v>0</v>
      </c>
      <c r="Y409" s="100"/>
      <c r="Z409" s="91"/>
      <c r="AA409" s="106">
        <f t="shared" si="313"/>
        <v>0</v>
      </c>
      <c r="AB409" s="106">
        <v>0</v>
      </c>
      <c r="AC409" s="106">
        <v>0</v>
      </c>
      <c r="AD409" s="106">
        <f t="shared" si="314"/>
        <v>0</v>
      </c>
      <c r="AE409" s="106">
        <v>0</v>
      </c>
      <c r="AF409" s="106">
        <v>0</v>
      </c>
      <c r="AG409" s="90">
        <f t="shared" si="302"/>
        <v>0</v>
      </c>
      <c r="AH409" s="99" t="s">
        <v>511</v>
      </c>
    </row>
    <row r="410" spans="1:34" ht="75" x14ac:dyDescent="0.25">
      <c r="A410" s="41" t="s">
        <v>450</v>
      </c>
      <c r="E410" s="100">
        <v>332</v>
      </c>
      <c r="F410" s="13" t="s">
        <v>81</v>
      </c>
      <c r="G410" s="13" t="s">
        <v>358</v>
      </c>
      <c r="H410" s="8">
        <v>1</v>
      </c>
      <c r="I410" s="106">
        <f t="shared" si="310"/>
        <v>5935.59</v>
      </c>
      <c r="J410" s="106">
        <v>0</v>
      </c>
      <c r="K410" s="106">
        <v>5935.59</v>
      </c>
      <c r="L410" s="106">
        <v>4813.59</v>
      </c>
      <c r="M410" s="126" t="s">
        <v>835</v>
      </c>
      <c r="N410" s="121">
        <v>43990</v>
      </c>
      <c r="O410" s="108">
        <v>44088</v>
      </c>
      <c r="P410" s="106">
        <f t="shared" si="311"/>
        <v>1122</v>
      </c>
      <c r="Q410" s="108">
        <v>44091</v>
      </c>
      <c r="R410" s="108">
        <v>44134</v>
      </c>
      <c r="S410" s="46">
        <f t="shared" si="312"/>
        <v>0</v>
      </c>
      <c r="T410" s="100">
        <v>0</v>
      </c>
      <c r="U410" s="100">
        <v>0</v>
      </c>
      <c r="V410" s="100">
        <v>0</v>
      </c>
      <c r="W410" s="34">
        <v>0</v>
      </c>
      <c r="X410" s="13">
        <v>0</v>
      </c>
      <c r="Y410" s="100"/>
      <c r="Z410" s="91"/>
      <c r="AA410" s="106">
        <f t="shared" si="313"/>
        <v>0</v>
      </c>
      <c r="AB410" s="106">
        <v>0</v>
      </c>
      <c r="AC410" s="106">
        <v>0</v>
      </c>
      <c r="AD410" s="106">
        <f t="shared" si="314"/>
        <v>0</v>
      </c>
      <c r="AE410" s="106">
        <v>0</v>
      </c>
      <c r="AF410" s="106">
        <v>0</v>
      </c>
      <c r="AG410" s="90">
        <f t="shared" si="302"/>
        <v>0</v>
      </c>
      <c r="AH410" s="99" t="s">
        <v>511</v>
      </c>
    </row>
    <row r="411" spans="1:34" ht="93.75" x14ac:dyDescent="0.25">
      <c r="A411" s="41" t="s">
        <v>450</v>
      </c>
      <c r="E411" s="100">
        <v>333</v>
      </c>
      <c r="F411" s="13" t="s">
        <v>82</v>
      </c>
      <c r="G411" s="13" t="s">
        <v>358</v>
      </c>
      <c r="H411" s="8">
        <v>1</v>
      </c>
      <c r="I411" s="106">
        <f t="shared" si="310"/>
        <v>6126.56</v>
      </c>
      <c r="J411" s="106">
        <v>0</v>
      </c>
      <c r="K411" s="106">
        <v>6126.56</v>
      </c>
      <c r="L411" s="106">
        <v>4968.5600000000004</v>
      </c>
      <c r="M411" s="126" t="s">
        <v>835</v>
      </c>
      <c r="N411" s="121">
        <v>43990</v>
      </c>
      <c r="O411" s="108">
        <v>44088</v>
      </c>
      <c r="P411" s="106">
        <f t="shared" si="311"/>
        <v>1158</v>
      </c>
      <c r="Q411" s="108">
        <v>44091</v>
      </c>
      <c r="R411" s="108">
        <v>44134</v>
      </c>
      <c r="S411" s="46">
        <f t="shared" si="312"/>
        <v>0</v>
      </c>
      <c r="T411" s="100">
        <v>0</v>
      </c>
      <c r="U411" s="100">
        <v>0</v>
      </c>
      <c r="V411" s="100">
        <v>0</v>
      </c>
      <c r="W411" s="34">
        <v>0</v>
      </c>
      <c r="X411" s="13">
        <v>0</v>
      </c>
      <c r="Y411" s="100"/>
      <c r="Z411" s="91"/>
      <c r="AA411" s="106">
        <f t="shared" si="313"/>
        <v>0</v>
      </c>
      <c r="AB411" s="106">
        <v>0</v>
      </c>
      <c r="AC411" s="106">
        <v>0</v>
      </c>
      <c r="AD411" s="106">
        <f t="shared" si="314"/>
        <v>0</v>
      </c>
      <c r="AE411" s="106">
        <v>0</v>
      </c>
      <c r="AF411" s="106">
        <v>0</v>
      </c>
      <c r="AG411" s="90">
        <f t="shared" si="302"/>
        <v>0</v>
      </c>
      <c r="AH411" s="99" t="s">
        <v>511</v>
      </c>
    </row>
    <row r="412" spans="1:34" s="5" customFormat="1" ht="168.75" x14ac:dyDescent="0.25">
      <c r="E412" s="50"/>
      <c r="F412" s="48" t="s">
        <v>47</v>
      </c>
      <c r="G412" s="48"/>
      <c r="H412" s="6">
        <f>H416+H424+H427+H431</f>
        <v>8</v>
      </c>
      <c r="I412" s="49">
        <f>I416+I424+I427+I431</f>
        <v>601422.76497000002</v>
      </c>
      <c r="J412" s="49">
        <f>J416+J424+J427+J431</f>
        <v>353000</v>
      </c>
      <c r="K412" s="49">
        <f>K416+K424+K427+K431</f>
        <v>248422.76497000002</v>
      </c>
      <c r="L412" s="49">
        <f>L416+L424+L427+L431</f>
        <v>473.35</v>
      </c>
      <c r="M412" s="50"/>
      <c r="N412" s="50"/>
      <c r="O412" s="50"/>
      <c r="P412" s="49">
        <f>P416+P424+P427+P431</f>
        <v>0</v>
      </c>
      <c r="Q412" s="50"/>
      <c r="R412" s="50"/>
      <c r="S412" s="49">
        <f>S416+S424+S427+S431</f>
        <v>600949.41496999993</v>
      </c>
      <c r="T412" s="50"/>
      <c r="U412" s="50"/>
      <c r="V412" s="50"/>
      <c r="W412" s="49">
        <f>W416+W424+W427+W431</f>
        <v>5</v>
      </c>
      <c r="X412" s="50">
        <v>0</v>
      </c>
      <c r="Y412" s="50"/>
      <c r="Z412" s="92"/>
      <c r="AA412" s="49">
        <f t="shared" ref="AA412:AF412" si="315">AA416+AA424+AA427+AA431</f>
        <v>87244.9</v>
      </c>
      <c r="AB412" s="49">
        <f t="shared" si="315"/>
        <v>0</v>
      </c>
      <c r="AC412" s="49">
        <f t="shared" si="315"/>
        <v>87244.9</v>
      </c>
      <c r="AD412" s="49">
        <f t="shared" si="315"/>
        <v>45095.076000000001</v>
      </c>
      <c r="AE412" s="49">
        <f t="shared" si="315"/>
        <v>0</v>
      </c>
      <c r="AF412" s="49">
        <f t="shared" si="315"/>
        <v>45095.076000000001</v>
      </c>
      <c r="AG412" s="83">
        <f t="shared" si="302"/>
        <v>7.4980660238641654</v>
      </c>
      <c r="AH412" s="74"/>
    </row>
    <row r="413" spans="1:34" s="5" customFormat="1" x14ac:dyDescent="0.25">
      <c r="E413" s="50"/>
      <c r="F413" s="50" t="s">
        <v>13</v>
      </c>
      <c r="G413" s="50"/>
      <c r="H413" s="24"/>
      <c r="I413" s="49"/>
      <c r="J413" s="49"/>
      <c r="K413" s="49"/>
      <c r="L413" s="49"/>
      <c r="M413" s="50"/>
      <c r="N413" s="50"/>
      <c r="O413" s="50"/>
      <c r="P413" s="49"/>
      <c r="Q413" s="50"/>
      <c r="R413" s="50"/>
      <c r="S413" s="49"/>
      <c r="T413" s="50"/>
      <c r="U413" s="50"/>
      <c r="V413" s="50"/>
      <c r="W413" s="49"/>
      <c r="X413" s="50"/>
      <c r="Y413" s="50"/>
      <c r="Z413" s="92"/>
      <c r="AA413" s="49"/>
      <c r="AB413" s="49"/>
      <c r="AC413" s="49"/>
      <c r="AD413" s="49"/>
      <c r="AE413" s="49"/>
      <c r="AF413" s="49"/>
      <c r="AG413" s="83"/>
      <c r="AH413" s="74"/>
    </row>
    <row r="414" spans="1:34" s="25" customFormat="1" ht="58.5" x14ac:dyDescent="0.25">
      <c r="E414" s="52"/>
      <c r="F414" s="52" t="s">
        <v>362</v>
      </c>
      <c r="G414" s="52"/>
      <c r="H414" s="26">
        <f>H418+H424+H427+H431</f>
        <v>7</v>
      </c>
      <c r="I414" s="28">
        <f>I418+I424+I427+I431</f>
        <v>600949.41496999993</v>
      </c>
      <c r="J414" s="28">
        <f t="shared" ref="J414:L414" si="316">J418+J424+J427+J431</f>
        <v>353000</v>
      </c>
      <c r="K414" s="28">
        <f t="shared" si="316"/>
        <v>247949.41497000001</v>
      </c>
      <c r="L414" s="28">
        <f t="shared" si="316"/>
        <v>0</v>
      </c>
      <c r="M414" s="52"/>
      <c r="N414" s="52"/>
      <c r="O414" s="52"/>
      <c r="P414" s="28">
        <f t="shared" ref="P414" si="317">P418+P424+P427+P431</f>
        <v>0</v>
      </c>
      <c r="Q414" s="52"/>
      <c r="R414" s="52"/>
      <c r="S414" s="28">
        <f t="shared" ref="S414" si="318">S418+S424+S427+S431</f>
        <v>600949.41496999993</v>
      </c>
      <c r="T414" s="52"/>
      <c r="U414" s="52"/>
      <c r="V414" s="52"/>
      <c r="W414" s="28">
        <f t="shared" ref="W414" si="319">W418+W424+W427+W431</f>
        <v>5</v>
      </c>
      <c r="X414" s="52"/>
      <c r="Y414" s="52"/>
      <c r="Z414" s="94"/>
      <c r="AA414" s="28">
        <f t="shared" ref="AA414:AF414" si="320">AA418+AA424+AA427+AA431</f>
        <v>87244.9</v>
      </c>
      <c r="AB414" s="28">
        <f t="shared" si="320"/>
        <v>0</v>
      </c>
      <c r="AC414" s="28">
        <f t="shared" si="320"/>
        <v>87244.9</v>
      </c>
      <c r="AD414" s="28">
        <f t="shared" si="320"/>
        <v>45095.076000000001</v>
      </c>
      <c r="AE414" s="28">
        <f t="shared" si="320"/>
        <v>0</v>
      </c>
      <c r="AF414" s="28">
        <f t="shared" si="320"/>
        <v>45095.076000000001</v>
      </c>
      <c r="AG414" s="86">
        <f>AF414/I414*100</f>
        <v>7.5039720277040614</v>
      </c>
      <c r="AH414" s="76"/>
    </row>
    <row r="415" spans="1:34" s="25" customFormat="1" ht="78" x14ac:dyDescent="0.25">
      <c r="E415" s="52"/>
      <c r="F415" s="52" t="s">
        <v>361</v>
      </c>
      <c r="G415" s="52"/>
      <c r="H415" s="26">
        <f>H422</f>
        <v>1</v>
      </c>
      <c r="I415" s="28">
        <f>I422</f>
        <v>473.35</v>
      </c>
      <c r="J415" s="28">
        <f t="shared" ref="J415:L415" si="321">J422</f>
        <v>0</v>
      </c>
      <c r="K415" s="28">
        <f t="shared" si="321"/>
        <v>473.35</v>
      </c>
      <c r="L415" s="28">
        <f t="shared" si="321"/>
        <v>473.35</v>
      </c>
      <c r="M415" s="52"/>
      <c r="N415" s="52"/>
      <c r="O415" s="52"/>
      <c r="P415" s="28">
        <f t="shared" ref="P415" si="322">P422</f>
        <v>0</v>
      </c>
      <c r="Q415" s="52"/>
      <c r="R415" s="52"/>
      <c r="S415" s="28">
        <f t="shared" ref="S415" si="323">S422</f>
        <v>0</v>
      </c>
      <c r="T415" s="52"/>
      <c r="U415" s="52"/>
      <c r="V415" s="52"/>
      <c r="W415" s="28">
        <f t="shared" ref="W415" si="324">W422</f>
        <v>0</v>
      </c>
      <c r="X415" s="52"/>
      <c r="Y415" s="52"/>
      <c r="Z415" s="94"/>
      <c r="AA415" s="28">
        <f t="shared" ref="AA415:AF415" si="325">AA422</f>
        <v>0</v>
      </c>
      <c r="AB415" s="28">
        <f t="shared" si="325"/>
        <v>0</v>
      </c>
      <c r="AC415" s="28">
        <f t="shared" si="325"/>
        <v>0</v>
      </c>
      <c r="AD415" s="28">
        <f t="shared" si="325"/>
        <v>0</v>
      </c>
      <c r="AE415" s="28">
        <f t="shared" si="325"/>
        <v>0</v>
      </c>
      <c r="AF415" s="28">
        <f t="shared" si="325"/>
        <v>0</v>
      </c>
      <c r="AG415" s="86"/>
      <c r="AH415" s="76"/>
    </row>
    <row r="416" spans="1:34" s="20" customFormat="1" ht="43.5" customHeight="1" x14ac:dyDescent="0.25">
      <c r="E416" s="55"/>
      <c r="F416" s="55" t="s">
        <v>29</v>
      </c>
      <c r="G416" s="55"/>
      <c r="H416" s="21">
        <f>H418+H422</f>
        <v>4</v>
      </c>
      <c r="I416" s="56">
        <f>I418+I422</f>
        <v>181443.76811</v>
      </c>
      <c r="J416" s="115">
        <f t="shared" ref="J416:K416" si="326">J418+J422</f>
        <v>0</v>
      </c>
      <c r="K416" s="115">
        <f t="shared" si="326"/>
        <v>181443.76811</v>
      </c>
      <c r="L416" s="115">
        <f>L418+L422</f>
        <v>473.35</v>
      </c>
      <c r="M416" s="55"/>
      <c r="N416" s="55"/>
      <c r="O416" s="55"/>
      <c r="P416" s="115">
        <f t="shared" ref="P416" si="327">P418+P422</f>
        <v>0</v>
      </c>
      <c r="Q416" s="55"/>
      <c r="R416" s="55"/>
      <c r="S416" s="115">
        <f t="shared" ref="S416" si="328">S418+S422</f>
        <v>180970.41811</v>
      </c>
      <c r="T416" s="55"/>
      <c r="U416" s="55"/>
      <c r="V416" s="55"/>
      <c r="W416" s="115">
        <f t="shared" ref="W416" si="329">W418+W422</f>
        <v>3</v>
      </c>
      <c r="X416" s="55" t="s">
        <v>755</v>
      </c>
      <c r="Y416" s="114"/>
      <c r="Z416" s="96"/>
      <c r="AA416" s="115">
        <f t="shared" ref="AA416:AF416" si="330">AA418+AA422</f>
        <v>87244.9</v>
      </c>
      <c r="AB416" s="115">
        <f t="shared" si="330"/>
        <v>0</v>
      </c>
      <c r="AC416" s="115">
        <f t="shared" si="330"/>
        <v>87244.9</v>
      </c>
      <c r="AD416" s="115">
        <f t="shared" si="330"/>
        <v>45095.076000000001</v>
      </c>
      <c r="AE416" s="115">
        <f t="shared" si="330"/>
        <v>0</v>
      </c>
      <c r="AF416" s="115">
        <f t="shared" si="330"/>
        <v>45095.076000000001</v>
      </c>
      <c r="AG416" s="88">
        <f>AF416/I416*100</f>
        <v>24.853471943253062</v>
      </c>
      <c r="AH416" s="78"/>
    </row>
    <row r="417" spans="1:34" x14ac:dyDescent="0.25">
      <c r="E417" s="13"/>
      <c r="F417" s="13" t="s">
        <v>13</v>
      </c>
      <c r="G417" s="13"/>
      <c r="H417" s="8"/>
      <c r="I417" s="45"/>
      <c r="J417" s="106"/>
      <c r="K417" s="106"/>
      <c r="L417" s="13"/>
      <c r="M417" s="13"/>
      <c r="N417" s="13"/>
      <c r="O417" s="13"/>
      <c r="P417" s="13"/>
      <c r="Q417" s="13"/>
      <c r="R417" s="13"/>
      <c r="S417" s="46"/>
      <c r="T417" s="13"/>
      <c r="U417" s="13"/>
      <c r="V417" s="13"/>
      <c r="W417" s="34"/>
      <c r="X417" s="13"/>
      <c r="Y417" s="100"/>
      <c r="Z417" s="91"/>
      <c r="AA417" s="106"/>
      <c r="AB417" s="106"/>
      <c r="AC417" s="106"/>
      <c r="AD417" s="106"/>
      <c r="AE417" s="106"/>
      <c r="AF417" s="106"/>
      <c r="AG417" s="90"/>
      <c r="AH417" s="3"/>
    </row>
    <row r="418" spans="1:34" s="25" customFormat="1" ht="58.5" x14ac:dyDescent="0.25">
      <c r="E418" s="52"/>
      <c r="F418" s="52" t="s">
        <v>362</v>
      </c>
      <c r="G418" s="52"/>
      <c r="H418" s="26">
        <f>SUM(H419:H421)</f>
        <v>3</v>
      </c>
      <c r="I418" s="28">
        <f>SUM(I419:I421)</f>
        <v>180970.41811</v>
      </c>
      <c r="J418" s="28">
        <f t="shared" ref="J418:K418" si="331">SUM(J419:J421)</f>
        <v>0</v>
      </c>
      <c r="K418" s="28">
        <f t="shared" si="331"/>
        <v>180970.41811</v>
      </c>
      <c r="L418" s="28">
        <f>SUM(L419:L421)</f>
        <v>0</v>
      </c>
      <c r="M418" s="52"/>
      <c r="N418" s="52"/>
      <c r="O418" s="52"/>
      <c r="P418" s="28">
        <f>SUM(P419:P421)</f>
        <v>0</v>
      </c>
      <c r="Q418" s="52"/>
      <c r="R418" s="52"/>
      <c r="S418" s="28">
        <f>SUM(S419:S421)</f>
        <v>180970.41811</v>
      </c>
      <c r="T418" s="52"/>
      <c r="U418" s="52"/>
      <c r="V418" s="52"/>
      <c r="W418" s="28">
        <f>SUM(W419:W421)</f>
        <v>3</v>
      </c>
      <c r="X418" s="52"/>
      <c r="Y418" s="52"/>
      <c r="Z418" s="94"/>
      <c r="AA418" s="28">
        <f t="shared" ref="AA418:AF418" si="332">SUM(AA419:AA421)</f>
        <v>87244.9</v>
      </c>
      <c r="AB418" s="28">
        <f t="shared" si="332"/>
        <v>0</v>
      </c>
      <c r="AC418" s="28">
        <f t="shared" si="332"/>
        <v>87244.9</v>
      </c>
      <c r="AD418" s="28">
        <f t="shared" si="332"/>
        <v>45095.076000000001</v>
      </c>
      <c r="AE418" s="28">
        <f t="shared" si="332"/>
        <v>0</v>
      </c>
      <c r="AF418" s="28">
        <f t="shared" si="332"/>
        <v>45095.076000000001</v>
      </c>
      <c r="AG418" s="86">
        <f t="shared" ref="AG418:AG424" si="333">AF418/I418*100</f>
        <v>24.918479202821796</v>
      </c>
      <c r="AH418" s="76"/>
    </row>
    <row r="419" spans="1:34" ht="75" x14ac:dyDescent="0.25">
      <c r="A419" s="2" t="s">
        <v>449</v>
      </c>
      <c r="E419" s="13">
        <v>334</v>
      </c>
      <c r="F419" s="13" t="s">
        <v>297</v>
      </c>
      <c r="G419" s="13" t="s">
        <v>359</v>
      </c>
      <c r="H419" s="8">
        <v>1</v>
      </c>
      <c r="I419" s="106">
        <f>J419+K419</f>
        <v>70553.449499999988</v>
      </c>
      <c r="J419" s="106">
        <v>0</v>
      </c>
      <c r="K419" s="106">
        <f>70340.18+'[1]По ГРБС (3)'!$AL$11</f>
        <v>70553.449499999988</v>
      </c>
      <c r="L419" s="47">
        <v>0</v>
      </c>
      <c r="M419" s="124" t="s">
        <v>581</v>
      </c>
      <c r="N419" s="123">
        <v>41422</v>
      </c>
      <c r="O419" s="123">
        <v>41466</v>
      </c>
      <c r="P419" s="47">
        <v>0</v>
      </c>
      <c r="Q419" s="123" t="s">
        <v>581</v>
      </c>
      <c r="R419" s="123">
        <v>43616</v>
      </c>
      <c r="S419" s="46">
        <f>I419-L419-P419</f>
        <v>70553.449499999988</v>
      </c>
      <c r="T419" s="123">
        <v>43761</v>
      </c>
      <c r="U419" s="123">
        <v>43803</v>
      </c>
      <c r="V419" s="119">
        <v>44013</v>
      </c>
      <c r="W419" s="34">
        <v>1</v>
      </c>
      <c r="X419" s="13" t="s">
        <v>118</v>
      </c>
      <c r="Y419" s="100">
        <v>140</v>
      </c>
      <c r="Z419" s="91">
        <v>35</v>
      </c>
      <c r="AA419" s="106">
        <f>AB419+AC419</f>
        <v>20171.3</v>
      </c>
      <c r="AB419" s="106">
        <v>0</v>
      </c>
      <c r="AC419" s="106">
        <v>20171.3</v>
      </c>
      <c r="AD419" s="106">
        <f>AE419+AF419</f>
        <v>8092.5460000000003</v>
      </c>
      <c r="AE419" s="106">
        <v>0</v>
      </c>
      <c r="AF419" s="106">
        <v>8092.5460000000003</v>
      </c>
      <c r="AG419" s="90">
        <f t="shared" si="333"/>
        <v>11.470092613969216</v>
      </c>
      <c r="AH419" s="99"/>
    </row>
    <row r="420" spans="1:34" ht="75" x14ac:dyDescent="0.25">
      <c r="A420" s="2" t="s">
        <v>449</v>
      </c>
      <c r="E420" s="13">
        <v>335</v>
      </c>
      <c r="F420" s="13" t="s">
        <v>298</v>
      </c>
      <c r="G420" s="13" t="s">
        <v>359</v>
      </c>
      <c r="H420" s="8">
        <v>1</v>
      </c>
      <c r="I420" s="106">
        <f t="shared" ref="I420:I421" si="334">J420+K420</f>
        <v>56397.662499999999</v>
      </c>
      <c r="J420" s="106">
        <v>0</v>
      </c>
      <c r="K420" s="106">
        <f>56190.5+'[1]По ГРБС (3)'!$AL$13</f>
        <v>56397.662499999999</v>
      </c>
      <c r="L420" s="47">
        <v>0</v>
      </c>
      <c r="M420" s="124" t="s">
        <v>581</v>
      </c>
      <c r="N420" s="123">
        <v>41422</v>
      </c>
      <c r="O420" s="123">
        <v>41466</v>
      </c>
      <c r="P420" s="47">
        <v>0</v>
      </c>
      <c r="Q420" s="123" t="s">
        <v>581</v>
      </c>
      <c r="R420" s="123">
        <v>43615</v>
      </c>
      <c r="S420" s="46">
        <f>I420-L420-P420</f>
        <v>56397.662499999999</v>
      </c>
      <c r="T420" s="123">
        <v>43761</v>
      </c>
      <c r="U420" s="123">
        <v>43803</v>
      </c>
      <c r="V420" s="119">
        <v>43983</v>
      </c>
      <c r="W420" s="34">
        <v>1</v>
      </c>
      <c r="X420" s="13" t="s">
        <v>117</v>
      </c>
      <c r="Y420" s="100">
        <v>90</v>
      </c>
      <c r="Z420" s="91">
        <v>40</v>
      </c>
      <c r="AA420" s="106">
        <f t="shared" ref="AA420:AA421" si="335">AB420+AC420</f>
        <v>38944.9</v>
      </c>
      <c r="AB420" s="106">
        <v>0</v>
      </c>
      <c r="AC420" s="106">
        <v>38944.9</v>
      </c>
      <c r="AD420" s="106">
        <f t="shared" ref="AD420:AD421" si="336">AE420+AF420</f>
        <v>12477.946</v>
      </c>
      <c r="AE420" s="106">
        <v>0</v>
      </c>
      <c r="AF420" s="106">
        <v>12477.946</v>
      </c>
      <c r="AG420" s="90">
        <f t="shared" si="333"/>
        <v>22.124934699199635</v>
      </c>
      <c r="AH420" s="99"/>
    </row>
    <row r="421" spans="1:34" ht="75" x14ac:dyDescent="0.25">
      <c r="A421" s="2" t="s">
        <v>449</v>
      </c>
      <c r="E421" s="100">
        <v>336</v>
      </c>
      <c r="F421" s="13" t="s">
        <v>299</v>
      </c>
      <c r="G421" s="13" t="s">
        <v>359</v>
      </c>
      <c r="H421" s="8">
        <v>1</v>
      </c>
      <c r="I421" s="106">
        <f t="shared" si="334"/>
        <v>54019.306109999998</v>
      </c>
      <c r="J421" s="106">
        <v>0</v>
      </c>
      <c r="K421" s="106">
        <f>53800+'[1]По ГРБС (3)'!$AL$12</f>
        <v>54019.306109999998</v>
      </c>
      <c r="L421" s="47">
        <v>0</v>
      </c>
      <c r="M421" s="124" t="s">
        <v>581</v>
      </c>
      <c r="N421" s="123">
        <v>41376</v>
      </c>
      <c r="O421" s="123">
        <v>41421</v>
      </c>
      <c r="P421" s="47">
        <v>0</v>
      </c>
      <c r="Q421" s="123" t="s">
        <v>581</v>
      </c>
      <c r="R421" s="123">
        <v>43630</v>
      </c>
      <c r="S421" s="46">
        <f>I421-L421-P421</f>
        <v>54019.306109999998</v>
      </c>
      <c r="T421" s="123">
        <v>43761</v>
      </c>
      <c r="U421" s="123">
        <v>43803</v>
      </c>
      <c r="V421" s="119">
        <v>43983</v>
      </c>
      <c r="W421" s="34">
        <v>1</v>
      </c>
      <c r="X421" s="13" t="s">
        <v>117</v>
      </c>
      <c r="Y421" s="100">
        <v>90</v>
      </c>
      <c r="Z421" s="91">
        <v>41</v>
      </c>
      <c r="AA421" s="106">
        <f t="shared" si="335"/>
        <v>28128.7</v>
      </c>
      <c r="AB421" s="106">
        <v>0</v>
      </c>
      <c r="AC421" s="106">
        <v>28128.7</v>
      </c>
      <c r="AD421" s="106">
        <f t="shared" si="336"/>
        <v>24524.583999999999</v>
      </c>
      <c r="AE421" s="106">
        <v>0</v>
      </c>
      <c r="AF421" s="106">
        <v>24524.583999999999</v>
      </c>
      <c r="AG421" s="90">
        <f t="shared" si="333"/>
        <v>45.399664982849593</v>
      </c>
      <c r="AH421" s="99"/>
    </row>
    <row r="422" spans="1:34" s="25" customFormat="1" ht="78" x14ac:dyDescent="0.25">
      <c r="E422" s="52"/>
      <c r="F422" s="52" t="s">
        <v>361</v>
      </c>
      <c r="G422" s="52"/>
      <c r="H422" s="26">
        <f>SUM(H423)</f>
        <v>1</v>
      </c>
      <c r="I422" s="28">
        <f>SUM(I423)</f>
        <v>473.35</v>
      </c>
      <c r="J422" s="28">
        <f t="shared" ref="J422:L422" si="337">SUM(J423)</f>
        <v>0</v>
      </c>
      <c r="K422" s="28">
        <f t="shared" si="337"/>
        <v>473.35</v>
      </c>
      <c r="L422" s="28">
        <f t="shared" si="337"/>
        <v>473.35</v>
      </c>
      <c r="M422" s="52"/>
      <c r="N422" s="52"/>
      <c r="O422" s="52"/>
      <c r="P422" s="28">
        <f t="shared" ref="P422" si="338">SUM(P423)</f>
        <v>0</v>
      </c>
      <c r="Q422" s="52"/>
      <c r="R422" s="52"/>
      <c r="S422" s="28">
        <f t="shared" ref="S422" si="339">SUM(S423)</f>
        <v>0</v>
      </c>
      <c r="T422" s="52"/>
      <c r="U422" s="52"/>
      <c r="V422" s="52"/>
      <c r="W422" s="28">
        <f t="shared" ref="W422" si="340">SUM(W423)</f>
        <v>0</v>
      </c>
      <c r="X422" s="52"/>
      <c r="Y422" s="52"/>
      <c r="Z422" s="94"/>
      <c r="AA422" s="28">
        <f t="shared" ref="AA422" si="341">SUM(AA423)</f>
        <v>0</v>
      </c>
      <c r="AB422" s="28">
        <f t="shared" ref="AB422" si="342">SUM(AB423)</f>
        <v>0</v>
      </c>
      <c r="AC422" s="28">
        <f t="shared" ref="AC422" si="343">SUM(AC423)</f>
        <v>0</v>
      </c>
      <c r="AD422" s="28">
        <f t="shared" ref="AD422" si="344">SUM(AD423)</f>
        <v>0</v>
      </c>
      <c r="AE422" s="28">
        <f t="shared" ref="AE422" si="345">SUM(AE423)</f>
        <v>0</v>
      </c>
      <c r="AF422" s="28">
        <f t="shared" ref="AF422" si="346">SUM(AF423)</f>
        <v>0</v>
      </c>
      <c r="AG422" s="86">
        <f t="shared" si="333"/>
        <v>0</v>
      </c>
      <c r="AH422" s="76"/>
    </row>
    <row r="423" spans="1:34" ht="93.75" x14ac:dyDescent="0.25">
      <c r="A423" s="41" t="s">
        <v>450</v>
      </c>
      <c r="E423" s="100">
        <v>337</v>
      </c>
      <c r="F423" s="100" t="s">
        <v>555</v>
      </c>
      <c r="G423" s="100" t="s">
        <v>359</v>
      </c>
      <c r="H423" s="8">
        <v>1</v>
      </c>
      <c r="I423" s="106">
        <f>J423+K423</f>
        <v>473.35</v>
      </c>
      <c r="J423" s="106">
        <v>0</v>
      </c>
      <c r="K423" s="106">
        <v>473.35</v>
      </c>
      <c r="L423" s="106">
        <v>473.35</v>
      </c>
      <c r="M423" s="124" t="s">
        <v>581</v>
      </c>
      <c r="N423" s="124" t="s">
        <v>581</v>
      </c>
      <c r="O423" s="124" t="s">
        <v>581</v>
      </c>
      <c r="P423" s="109">
        <v>0</v>
      </c>
      <c r="Q423" s="124" t="s">
        <v>581</v>
      </c>
      <c r="R423" s="119">
        <v>44002</v>
      </c>
      <c r="S423" s="107">
        <f>I423-L423-P423</f>
        <v>0</v>
      </c>
      <c r="T423" s="108"/>
      <c r="U423" s="108"/>
      <c r="V423" s="108"/>
      <c r="W423" s="103"/>
      <c r="X423" s="100"/>
      <c r="Y423" s="100"/>
      <c r="Z423" s="129"/>
      <c r="AA423" s="106">
        <f>AB423+AC423</f>
        <v>0</v>
      </c>
      <c r="AB423" s="106">
        <v>0</v>
      </c>
      <c r="AC423" s="106">
        <v>0</v>
      </c>
      <c r="AD423" s="106">
        <f>AE423+AF423</f>
        <v>0</v>
      </c>
      <c r="AE423" s="106">
        <v>0</v>
      </c>
      <c r="AF423" s="106">
        <v>0</v>
      </c>
      <c r="AG423" s="90">
        <f t="shared" si="333"/>
        <v>0</v>
      </c>
      <c r="AH423" s="99"/>
    </row>
    <row r="424" spans="1:34" s="20" customFormat="1" ht="19.5" x14ac:dyDescent="0.25">
      <c r="E424" s="55"/>
      <c r="F424" s="55" t="s">
        <v>170</v>
      </c>
      <c r="G424" s="55"/>
      <c r="H424" s="88">
        <f>SUM(H426)</f>
        <v>1</v>
      </c>
      <c r="I424" s="56">
        <f>SUM(I426)</f>
        <v>33813.340000000004</v>
      </c>
      <c r="J424" s="115">
        <f t="shared" ref="J424:K424" si="347">SUM(J426)</f>
        <v>0</v>
      </c>
      <c r="K424" s="115">
        <f t="shared" si="347"/>
        <v>33813.340000000004</v>
      </c>
      <c r="L424" s="56">
        <f t="shared" ref="L424" si="348">SUM(L426)</f>
        <v>0</v>
      </c>
      <c r="M424" s="114"/>
      <c r="N424" s="114"/>
      <c r="O424" s="114"/>
      <c r="P424" s="56">
        <f t="shared" ref="P424" si="349">SUM(P426)</f>
        <v>0</v>
      </c>
      <c r="Q424" s="114"/>
      <c r="R424" s="114"/>
      <c r="S424" s="56">
        <f t="shared" ref="S424" si="350">SUM(S426)</f>
        <v>33813.340000000004</v>
      </c>
      <c r="T424" s="114"/>
      <c r="U424" s="114"/>
      <c r="V424" s="114"/>
      <c r="W424" s="33">
        <f t="shared" ref="W424" si="351">SUM(W426)</f>
        <v>1</v>
      </c>
      <c r="X424" s="55">
        <v>0</v>
      </c>
      <c r="Y424" s="114"/>
      <c r="Z424" s="96"/>
      <c r="AA424" s="115">
        <f>SUM(AA426)</f>
        <v>0</v>
      </c>
      <c r="AB424" s="115">
        <f t="shared" ref="AB424:AC424" si="352">SUM(AB426)</f>
        <v>0</v>
      </c>
      <c r="AC424" s="115">
        <f t="shared" si="352"/>
        <v>0</v>
      </c>
      <c r="AD424" s="115">
        <f>SUM(AD426)</f>
        <v>0</v>
      </c>
      <c r="AE424" s="115">
        <f t="shared" ref="AE424:AF424" si="353">SUM(AE426)</f>
        <v>0</v>
      </c>
      <c r="AF424" s="115">
        <f t="shared" si="353"/>
        <v>0</v>
      </c>
      <c r="AG424" s="88">
        <f t="shared" si="333"/>
        <v>0</v>
      </c>
      <c r="AH424" s="78"/>
    </row>
    <row r="425" spans="1:34" x14ac:dyDescent="0.25">
      <c r="E425" s="13"/>
      <c r="F425" s="13" t="s">
        <v>12</v>
      </c>
      <c r="G425" s="8">
        <v>0</v>
      </c>
      <c r="H425" s="10"/>
      <c r="I425" s="67"/>
      <c r="J425" s="67"/>
      <c r="K425" s="67"/>
      <c r="L425" s="13"/>
      <c r="M425" s="100"/>
      <c r="N425" s="100"/>
      <c r="O425" s="100"/>
      <c r="P425" s="13"/>
      <c r="Q425" s="100"/>
      <c r="R425" s="107"/>
      <c r="S425" s="13"/>
      <c r="T425" s="100"/>
      <c r="U425" s="100"/>
      <c r="V425" s="100"/>
      <c r="W425" s="34"/>
      <c r="X425" s="13"/>
      <c r="Y425" s="100"/>
      <c r="Z425" s="91"/>
      <c r="AA425" s="67"/>
      <c r="AB425" s="67"/>
      <c r="AC425" s="67"/>
      <c r="AD425" s="67"/>
      <c r="AE425" s="67"/>
      <c r="AF425" s="67"/>
      <c r="AG425" s="90"/>
      <c r="AH425" s="99"/>
    </row>
    <row r="426" spans="1:34" ht="150" x14ac:dyDescent="0.25">
      <c r="A426" s="41" t="s">
        <v>449</v>
      </c>
      <c r="B426" s="135" t="s">
        <v>452</v>
      </c>
      <c r="E426" s="13">
        <v>338</v>
      </c>
      <c r="F426" s="13" t="s">
        <v>105</v>
      </c>
      <c r="G426" s="8" t="s">
        <v>359</v>
      </c>
      <c r="H426" s="17">
        <v>1</v>
      </c>
      <c r="I426" s="106">
        <f>J426+K426</f>
        <v>33813.340000000004</v>
      </c>
      <c r="J426" s="106">
        <v>0</v>
      </c>
      <c r="K426" s="106">
        <v>33813.340000000004</v>
      </c>
      <c r="L426" s="69">
        <v>0</v>
      </c>
      <c r="M426" s="123">
        <v>43770</v>
      </c>
      <c r="N426" s="123">
        <v>43802</v>
      </c>
      <c r="O426" s="123">
        <v>43830</v>
      </c>
      <c r="P426" s="109">
        <v>0</v>
      </c>
      <c r="Q426" s="123">
        <v>43886</v>
      </c>
      <c r="R426" s="126" t="s">
        <v>539</v>
      </c>
      <c r="S426" s="46">
        <f>I426-L426-P426</f>
        <v>33813.340000000004</v>
      </c>
      <c r="T426" s="121">
        <v>43970</v>
      </c>
      <c r="U426" s="121">
        <v>43984</v>
      </c>
      <c r="V426" s="108">
        <v>44135</v>
      </c>
      <c r="W426" s="34">
        <v>1</v>
      </c>
      <c r="X426" s="13" t="s">
        <v>164</v>
      </c>
      <c r="Y426" s="100"/>
      <c r="Z426" s="91"/>
      <c r="AA426" s="106">
        <f>AB426+AC426</f>
        <v>0</v>
      </c>
      <c r="AB426" s="106">
        <v>0</v>
      </c>
      <c r="AC426" s="106">
        <v>0</v>
      </c>
      <c r="AD426" s="106">
        <f>AE426+AF426</f>
        <v>0</v>
      </c>
      <c r="AE426" s="106">
        <v>0</v>
      </c>
      <c r="AF426" s="106">
        <v>0</v>
      </c>
      <c r="AG426" s="90">
        <f>AF426/I426*100</f>
        <v>0</v>
      </c>
      <c r="AH426" s="171" t="s">
        <v>843</v>
      </c>
    </row>
    <row r="427" spans="1:34" s="20" customFormat="1" ht="19.5" x14ac:dyDescent="0.25">
      <c r="E427" s="55"/>
      <c r="F427" s="55" t="s">
        <v>106</v>
      </c>
      <c r="G427" s="55"/>
      <c r="H427" s="21">
        <f>SUM(H429:H430)</f>
        <v>2</v>
      </c>
      <c r="I427" s="56">
        <f>SUM(I429:I430)</f>
        <v>378317.05686000001</v>
      </c>
      <c r="J427" s="115">
        <f>SUM(J429:J430)</f>
        <v>353000</v>
      </c>
      <c r="K427" s="115">
        <f>SUM(K429:K430)</f>
        <v>25317.056860000001</v>
      </c>
      <c r="L427" s="115">
        <f>SUM(L429:L430)</f>
        <v>0</v>
      </c>
      <c r="M427" s="114"/>
      <c r="N427" s="114"/>
      <c r="O427" s="114"/>
      <c r="P427" s="115">
        <f>SUM(P429:P430)</f>
        <v>0</v>
      </c>
      <c r="Q427" s="114"/>
      <c r="R427" s="114"/>
      <c r="S427" s="115">
        <f>SUM(S429:S430)</f>
        <v>378317.05686000001</v>
      </c>
      <c r="T427" s="114"/>
      <c r="U427" s="114"/>
      <c r="V427" s="114"/>
      <c r="W427" s="33">
        <f t="shared" ref="W427" si="354">SUM(W429:W430)</f>
        <v>0</v>
      </c>
      <c r="X427" s="55">
        <v>0</v>
      </c>
      <c r="Y427" s="114"/>
      <c r="Z427" s="96"/>
      <c r="AA427" s="115">
        <f t="shared" ref="AA427:AF427" si="355">SUM(AA429:AA430)</f>
        <v>0</v>
      </c>
      <c r="AB427" s="115">
        <f t="shared" si="355"/>
        <v>0</v>
      </c>
      <c r="AC427" s="115">
        <f t="shared" si="355"/>
        <v>0</v>
      </c>
      <c r="AD427" s="115">
        <f t="shared" si="355"/>
        <v>0</v>
      </c>
      <c r="AE427" s="115">
        <f t="shared" si="355"/>
        <v>0</v>
      </c>
      <c r="AF427" s="115">
        <f t="shared" si="355"/>
        <v>0</v>
      </c>
      <c r="AG427" s="88">
        <f>AF427/I427*100</f>
        <v>0</v>
      </c>
      <c r="AH427" s="78"/>
    </row>
    <row r="428" spans="1:34" s="4" customFormat="1" ht="19.5" x14ac:dyDescent="0.25">
      <c r="E428" s="61"/>
      <c r="F428" s="13" t="s">
        <v>12</v>
      </c>
      <c r="G428" s="13"/>
      <c r="H428" s="11"/>
      <c r="I428" s="60"/>
      <c r="J428" s="60"/>
      <c r="K428" s="60"/>
      <c r="L428" s="60"/>
      <c r="M428" s="61"/>
      <c r="N428" s="61"/>
      <c r="O428" s="61"/>
      <c r="P428" s="60"/>
      <c r="Q428" s="61"/>
      <c r="R428" s="61"/>
      <c r="S428" s="60"/>
      <c r="T428" s="61"/>
      <c r="U428" s="61"/>
      <c r="V428" s="61"/>
      <c r="W428" s="36"/>
      <c r="X428" s="61"/>
      <c r="Y428" s="61"/>
      <c r="Z428" s="98"/>
      <c r="AA428" s="60"/>
      <c r="AB428" s="60"/>
      <c r="AC428" s="60"/>
      <c r="AD428" s="60"/>
      <c r="AE428" s="60"/>
      <c r="AF428" s="60"/>
      <c r="AG428" s="90"/>
      <c r="AH428" s="79"/>
    </row>
    <row r="429" spans="1:34" ht="141" customHeight="1" x14ac:dyDescent="0.25">
      <c r="A429" s="2" t="s">
        <v>449</v>
      </c>
      <c r="E429" s="13">
        <v>339</v>
      </c>
      <c r="F429" s="13" t="s">
        <v>300</v>
      </c>
      <c r="G429" s="13" t="s">
        <v>359</v>
      </c>
      <c r="H429" s="8">
        <v>1</v>
      </c>
      <c r="I429" s="106">
        <f t="shared" ref="I429:I430" si="356">J429+K429</f>
        <v>328591.80686000001</v>
      </c>
      <c r="J429" s="106">
        <v>305761</v>
      </c>
      <c r="K429" s="106">
        <v>22830.806860000001</v>
      </c>
      <c r="L429" s="69">
        <v>0</v>
      </c>
      <c r="M429" s="123">
        <v>43514</v>
      </c>
      <c r="N429" s="123">
        <v>43563</v>
      </c>
      <c r="O429" s="123">
        <v>43713</v>
      </c>
      <c r="P429" s="47">
        <v>0</v>
      </c>
      <c r="Q429" s="123">
        <v>43601</v>
      </c>
      <c r="R429" s="123">
        <v>43612</v>
      </c>
      <c r="S429" s="46">
        <f>I429-L429-P429</f>
        <v>328591.80686000001</v>
      </c>
      <c r="T429" s="123">
        <v>43875</v>
      </c>
      <c r="U429" s="126" t="s">
        <v>815</v>
      </c>
      <c r="V429" s="108">
        <v>44530</v>
      </c>
      <c r="W429" s="34">
        <v>0</v>
      </c>
      <c r="X429" s="13">
        <v>0</v>
      </c>
      <c r="Y429" s="100"/>
      <c r="Z429" s="91"/>
      <c r="AA429" s="106">
        <f t="shared" ref="AA429:AA430" si="357">AB429+AC429</f>
        <v>0</v>
      </c>
      <c r="AB429" s="106">
        <v>0</v>
      </c>
      <c r="AC429" s="106">
        <v>0</v>
      </c>
      <c r="AD429" s="106">
        <f t="shared" ref="AD429:AD430" si="358">AE429+AF429</f>
        <v>0</v>
      </c>
      <c r="AE429" s="106">
        <v>0</v>
      </c>
      <c r="AF429" s="106">
        <v>0</v>
      </c>
      <c r="AG429" s="90">
        <f>AF429/I429*100</f>
        <v>0</v>
      </c>
      <c r="AH429" s="172" t="s">
        <v>514</v>
      </c>
    </row>
    <row r="430" spans="1:34" ht="119.25" customHeight="1" x14ac:dyDescent="0.25">
      <c r="A430" s="2" t="s">
        <v>449</v>
      </c>
      <c r="E430" s="13">
        <v>340</v>
      </c>
      <c r="F430" s="13" t="s">
        <v>326</v>
      </c>
      <c r="G430" s="13" t="s">
        <v>359</v>
      </c>
      <c r="H430" s="8">
        <v>1</v>
      </c>
      <c r="I430" s="106">
        <f t="shared" si="356"/>
        <v>49725.25</v>
      </c>
      <c r="J430" s="106">
        <v>47239</v>
      </c>
      <c r="K430" s="106">
        <v>2486.25</v>
      </c>
      <c r="L430" s="69">
        <v>0</v>
      </c>
      <c r="M430" s="123">
        <v>43514</v>
      </c>
      <c r="N430" s="123">
        <v>43563</v>
      </c>
      <c r="O430" s="123">
        <v>43713</v>
      </c>
      <c r="P430" s="47">
        <v>0</v>
      </c>
      <c r="Q430" s="123">
        <v>43796</v>
      </c>
      <c r="R430" s="123">
        <v>43829</v>
      </c>
      <c r="S430" s="46">
        <f>I430-L430-P430</f>
        <v>49725.25</v>
      </c>
      <c r="T430" s="123">
        <v>43880</v>
      </c>
      <c r="U430" s="126" t="s">
        <v>816</v>
      </c>
      <c r="V430" s="108">
        <v>44895</v>
      </c>
      <c r="W430" s="34">
        <v>0</v>
      </c>
      <c r="X430" s="13">
        <v>0</v>
      </c>
      <c r="Y430" s="100"/>
      <c r="Z430" s="91"/>
      <c r="AA430" s="106">
        <f t="shared" si="357"/>
        <v>0</v>
      </c>
      <c r="AB430" s="106">
        <v>0</v>
      </c>
      <c r="AC430" s="106">
        <v>0</v>
      </c>
      <c r="AD430" s="106">
        <f t="shared" si="358"/>
        <v>0</v>
      </c>
      <c r="AE430" s="106">
        <v>0</v>
      </c>
      <c r="AF430" s="106">
        <v>0</v>
      </c>
      <c r="AG430" s="90">
        <f>AF430/I430*100</f>
        <v>0</v>
      </c>
      <c r="AH430" s="172" t="s">
        <v>513</v>
      </c>
    </row>
    <row r="431" spans="1:34" s="20" customFormat="1" ht="19.5" x14ac:dyDescent="0.25">
      <c r="E431" s="55"/>
      <c r="F431" s="55" t="s">
        <v>112</v>
      </c>
      <c r="G431" s="55"/>
      <c r="H431" s="88">
        <f>SUM(H433)</f>
        <v>1</v>
      </c>
      <c r="I431" s="56">
        <f>SUM(I433)</f>
        <v>7848.6</v>
      </c>
      <c r="J431" s="115">
        <f t="shared" ref="J431:K431" si="359">SUM(J433)</f>
        <v>0</v>
      </c>
      <c r="K431" s="115">
        <f t="shared" si="359"/>
        <v>7848.6</v>
      </c>
      <c r="L431" s="56">
        <f t="shared" ref="L431" si="360">SUM(L433)</f>
        <v>0</v>
      </c>
      <c r="M431" s="114"/>
      <c r="N431" s="114"/>
      <c r="O431" s="114"/>
      <c r="P431" s="56">
        <f t="shared" ref="P431" si="361">SUM(P433)</f>
        <v>0</v>
      </c>
      <c r="Q431" s="114"/>
      <c r="R431" s="114"/>
      <c r="S431" s="56">
        <f t="shared" ref="S431" si="362">SUM(S433)</f>
        <v>7848.6</v>
      </c>
      <c r="T431" s="114"/>
      <c r="U431" s="114"/>
      <c r="V431" s="114"/>
      <c r="W431" s="33">
        <f t="shared" ref="W431" si="363">SUM(W433)</f>
        <v>1</v>
      </c>
      <c r="X431" s="55" t="s">
        <v>142</v>
      </c>
      <c r="Y431" s="114"/>
      <c r="Z431" s="96"/>
      <c r="AA431" s="115">
        <f>SUM(AA433)</f>
        <v>0</v>
      </c>
      <c r="AB431" s="115">
        <f t="shared" ref="AB431:AC431" si="364">SUM(AB433)</f>
        <v>0</v>
      </c>
      <c r="AC431" s="115">
        <f t="shared" si="364"/>
        <v>0</v>
      </c>
      <c r="AD431" s="115">
        <f>SUM(AD433)</f>
        <v>0</v>
      </c>
      <c r="AE431" s="115">
        <f t="shared" ref="AE431:AF431" si="365">SUM(AE433)</f>
        <v>0</v>
      </c>
      <c r="AF431" s="115">
        <f t="shared" si="365"/>
        <v>0</v>
      </c>
      <c r="AG431" s="88">
        <f>AF431/I431*100</f>
        <v>0</v>
      </c>
      <c r="AH431" s="78"/>
    </row>
    <row r="432" spans="1:34" x14ac:dyDescent="0.25">
      <c r="E432" s="13"/>
      <c r="F432" s="13" t="s">
        <v>12</v>
      </c>
      <c r="G432" s="13"/>
      <c r="H432" s="8"/>
      <c r="I432" s="67"/>
      <c r="J432" s="67"/>
      <c r="K432" s="67"/>
      <c r="L432" s="13"/>
      <c r="M432" s="100"/>
      <c r="N432" s="100"/>
      <c r="O432" s="100"/>
      <c r="P432" s="13"/>
      <c r="Q432" s="100"/>
      <c r="R432" s="100"/>
      <c r="S432" s="46"/>
      <c r="T432" s="100"/>
      <c r="U432" s="100"/>
      <c r="V432" s="100"/>
      <c r="W432" s="34"/>
      <c r="X432" s="13"/>
      <c r="Y432" s="100"/>
      <c r="Z432" s="91"/>
      <c r="AA432" s="67"/>
      <c r="AB432" s="67"/>
      <c r="AC432" s="67"/>
      <c r="AD432" s="67"/>
      <c r="AE432" s="67"/>
      <c r="AF432" s="67"/>
      <c r="AG432" s="90"/>
      <c r="AH432" s="99"/>
    </row>
    <row r="433" spans="1:38" ht="141" customHeight="1" x14ac:dyDescent="0.25">
      <c r="A433" s="41" t="s">
        <v>449</v>
      </c>
      <c r="B433" s="135" t="s">
        <v>452</v>
      </c>
      <c r="E433" s="13">
        <v>341</v>
      </c>
      <c r="F433" s="13" t="s">
        <v>301</v>
      </c>
      <c r="G433" s="13" t="s">
        <v>359</v>
      </c>
      <c r="H433" s="8">
        <v>1</v>
      </c>
      <c r="I433" s="106">
        <f t="shared" ref="I433" si="366">J433+K433</f>
        <v>7848.6</v>
      </c>
      <c r="J433" s="106">
        <v>0</v>
      </c>
      <c r="K433" s="106">
        <v>7848.6</v>
      </c>
      <c r="L433" s="69">
        <v>0</v>
      </c>
      <c r="M433" s="123">
        <v>43754</v>
      </c>
      <c r="N433" s="123">
        <v>43780</v>
      </c>
      <c r="O433" s="123">
        <v>43810</v>
      </c>
      <c r="P433" s="109">
        <v>0</v>
      </c>
      <c r="Q433" s="123">
        <v>43871</v>
      </c>
      <c r="R433" s="126" t="s">
        <v>817</v>
      </c>
      <c r="S433" s="46">
        <f>I433-L433-P433</f>
        <v>7848.6</v>
      </c>
      <c r="T433" s="121">
        <v>43956</v>
      </c>
      <c r="U433" s="121">
        <v>43970</v>
      </c>
      <c r="V433" s="108">
        <v>44075</v>
      </c>
      <c r="W433" s="34">
        <v>1</v>
      </c>
      <c r="X433" s="13" t="s">
        <v>142</v>
      </c>
      <c r="Y433" s="100"/>
      <c r="Z433" s="91"/>
      <c r="AA433" s="106">
        <f t="shared" ref="AA433" si="367">AB433+AC433</f>
        <v>0</v>
      </c>
      <c r="AB433" s="106">
        <v>0</v>
      </c>
      <c r="AC433" s="106">
        <v>0</v>
      </c>
      <c r="AD433" s="106">
        <f t="shared" ref="AD433" si="368">AE433+AF433</f>
        <v>0</v>
      </c>
      <c r="AE433" s="106">
        <v>0</v>
      </c>
      <c r="AF433" s="106">
        <v>0</v>
      </c>
      <c r="AG433" s="90">
        <f>AF433/I433*100</f>
        <v>0</v>
      </c>
      <c r="AH433" s="175" t="s">
        <v>503</v>
      </c>
    </row>
    <row r="434" spans="1:38" s="5" customFormat="1" ht="82.5" customHeight="1" x14ac:dyDescent="0.25">
      <c r="E434" s="50"/>
      <c r="F434" s="48" t="s">
        <v>340</v>
      </c>
      <c r="G434" s="48"/>
      <c r="H434" s="6">
        <f>H438+H442+H445+H448+H451+H463+H468</f>
        <v>19</v>
      </c>
      <c r="I434" s="49">
        <f>I438+I442+I445+I448+I451+I463+I468</f>
        <v>910688.28960000002</v>
      </c>
      <c r="J434" s="49">
        <f>J438+J442+J445+J448+J451+J463+J468</f>
        <v>679170.89660000009</v>
      </c>
      <c r="K434" s="49">
        <f>K438+K442+K445+K448+K451+K463+K468</f>
        <v>231517.39300000001</v>
      </c>
      <c r="L434" s="49">
        <f>L438+L442+L445+L448+L451+L463+L468</f>
        <v>0</v>
      </c>
      <c r="M434" s="50"/>
      <c r="N434" s="50"/>
      <c r="O434" s="50"/>
      <c r="P434" s="49">
        <f>P438+P442+P445+P448+P451+P463+P468</f>
        <v>0</v>
      </c>
      <c r="Q434" s="50"/>
      <c r="R434" s="50"/>
      <c r="S434" s="49">
        <f>S438+S442+S445+S448+S451+S463+S468</f>
        <v>910688.28960000002</v>
      </c>
      <c r="T434" s="50"/>
      <c r="U434" s="50"/>
      <c r="V434" s="50"/>
      <c r="W434" s="49">
        <f>W438+W442+W445+W448+W451+W463+W468</f>
        <v>16</v>
      </c>
      <c r="X434" s="50"/>
      <c r="Y434" s="50"/>
      <c r="Z434" s="92"/>
      <c r="AA434" s="49">
        <f t="shared" ref="AA434:AF434" si="369">AA438+AA442+AA445+AA448+AA451+AA463+AA468</f>
        <v>0</v>
      </c>
      <c r="AB434" s="49">
        <f t="shared" si="369"/>
        <v>0</v>
      </c>
      <c r="AC434" s="49">
        <f t="shared" si="369"/>
        <v>0</v>
      </c>
      <c r="AD434" s="49">
        <f t="shared" si="369"/>
        <v>0</v>
      </c>
      <c r="AE434" s="49">
        <f t="shared" si="369"/>
        <v>0</v>
      </c>
      <c r="AF434" s="49">
        <f t="shared" si="369"/>
        <v>0</v>
      </c>
      <c r="AG434" s="83">
        <f>AF434/I434*100</f>
        <v>0</v>
      </c>
      <c r="AH434" s="74"/>
    </row>
    <row r="435" spans="1:38" s="5" customFormat="1" x14ac:dyDescent="0.25">
      <c r="E435" s="50"/>
      <c r="F435" s="50" t="s">
        <v>12</v>
      </c>
      <c r="G435" s="50"/>
      <c r="H435" s="24"/>
      <c r="I435" s="51"/>
      <c r="J435" s="51"/>
      <c r="K435" s="51"/>
      <c r="L435" s="51"/>
      <c r="M435" s="50"/>
      <c r="N435" s="50"/>
      <c r="O435" s="50"/>
      <c r="P435" s="51"/>
      <c r="Q435" s="50"/>
      <c r="R435" s="50"/>
      <c r="S435" s="51"/>
      <c r="T435" s="50"/>
      <c r="U435" s="50"/>
      <c r="V435" s="50"/>
      <c r="W435" s="51"/>
      <c r="X435" s="50"/>
      <c r="Y435" s="50"/>
      <c r="Z435" s="92"/>
      <c r="AA435" s="51"/>
      <c r="AB435" s="51"/>
      <c r="AC435" s="51"/>
      <c r="AD435" s="51"/>
      <c r="AE435" s="51"/>
      <c r="AF435" s="51"/>
      <c r="AG435" s="84"/>
      <c r="AH435" s="74"/>
    </row>
    <row r="436" spans="1:38" s="70" customFormat="1" ht="58.5" x14ac:dyDescent="0.25">
      <c r="E436" s="71"/>
      <c r="F436" s="52" t="s">
        <v>362</v>
      </c>
      <c r="G436" s="52"/>
      <c r="H436" s="27">
        <f>H438+H442+H445+H448+H451+H463+H468</f>
        <v>19</v>
      </c>
      <c r="I436" s="72">
        <f>I438+I442+I445+I448+I451+I463+I468</f>
        <v>910688.28960000002</v>
      </c>
      <c r="J436" s="72">
        <f>J438+J442+J445+J448+J451+J463+J468</f>
        <v>679170.89660000009</v>
      </c>
      <c r="K436" s="72">
        <f>K438+K442+K445+K448+K451+K463+K468</f>
        <v>231517.39300000001</v>
      </c>
      <c r="L436" s="72">
        <f>L438+L442+L445+L448+L451+L463+L468</f>
        <v>0</v>
      </c>
      <c r="M436" s="71"/>
      <c r="N436" s="71"/>
      <c r="O436" s="71"/>
      <c r="P436" s="72">
        <f>P438+P442+P445+P448+P451+P463+P468</f>
        <v>0</v>
      </c>
      <c r="Q436" s="71"/>
      <c r="R436" s="71"/>
      <c r="S436" s="72">
        <f>S438+S442+S445+S448+S451+S463+S468</f>
        <v>910688.28960000002</v>
      </c>
      <c r="T436" s="71"/>
      <c r="U436" s="71"/>
      <c r="V436" s="71"/>
      <c r="W436" s="72">
        <f>W438+W442+W445+W448+W451+W463+W468</f>
        <v>16</v>
      </c>
      <c r="X436" s="72"/>
      <c r="Y436" s="72"/>
      <c r="Z436" s="93"/>
      <c r="AA436" s="72">
        <f t="shared" ref="AA436:AF436" si="370">AA438+AA442+AA445+AA448+AA451+AA463+AA468</f>
        <v>0</v>
      </c>
      <c r="AB436" s="72">
        <f t="shared" si="370"/>
        <v>0</v>
      </c>
      <c r="AC436" s="72">
        <f t="shared" si="370"/>
        <v>0</v>
      </c>
      <c r="AD436" s="72">
        <f t="shared" si="370"/>
        <v>0</v>
      </c>
      <c r="AE436" s="72">
        <f t="shared" si="370"/>
        <v>0</v>
      </c>
      <c r="AF436" s="72">
        <f t="shared" si="370"/>
        <v>0</v>
      </c>
      <c r="AG436" s="85">
        <f>AF436/I436*100</f>
        <v>0</v>
      </c>
      <c r="AH436" s="75"/>
    </row>
    <row r="437" spans="1:38" s="25" customFormat="1" ht="78" x14ac:dyDescent="0.25">
      <c r="E437" s="52"/>
      <c r="F437" s="52" t="s">
        <v>361</v>
      </c>
      <c r="G437" s="52"/>
      <c r="H437" s="26"/>
      <c r="I437" s="28"/>
      <c r="J437" s="28"/>
      <c r="K437" s="28"/>
      <c r="L437" s="28"/>
      <c r="M437" s="52"/>
      <c r="N437" s="52"/>
      <c r="O437" s="52"/>
      <c r="P437" s="28"/>
      <c r="Q437" s="52"/>
      <c r="R437" s="52"/>
      <c r="S437" s="28"/>
      <c r="T437" s="52"/>
      <c r="U437" s="52"/>
      <c r="V437" s="52"/>
      <c r="W437" s="28"/>
      <c r="X437" s="52"/>
      <c r="Y437" s="52"/>
      <c r="Z437" s="94"/>
      <c r="AA437" s="28"/>
      <c r="AB437" s="28"/>
      <c r="AC437" s="28"/>
      <c r="AD437" s="28"/>
      <c r="AE437" s="28"/>
      <c r="AF437" s="28"/>
      <c r="AG437" s="86"/>
      <c r="AH437" s="76"/>
    </row>
    <row r="438" spans="1:38" s="19" customFormat="1" ht="39" x14ac:dyDescent="0.25">
      <c r="E438" s="53"/>
      <c r="F438" s="55" t="s">
        <v>14</v>
      </c>
      <c r="G438" s="53"/>
      <c r="H438" s="23">
        <f>SUM(H440:H441)</f>
        <v>2</v>
      </c>
      <c r="I438" s="56">
        <f t="shared" ref="I438" si="371">SUM(I440:I441)</f>
        <v>247677</v>
      </c>
      <c r="J438" s="115">
        <f t="shared" ref="J438:L438" si="372">SUM(J440:J441)</f>
        <v>235293</v>
      </c>
      <c r="K438" s="115">
        <f t="shared" si="372"/>
        <v>12384</v>
      </c>
      <c r="L438" s="115">
        <f t="shared" si="372"/>
        <v>0</v>
      </c>
      <c r="M438" s="63"/>
      <c r="N438" s="63"/>
      <c r="O438" s="63"/>
      <c r="P438" s="115">
        <f t="shared" ref="P438" si="373">SUM(P440:P441)</f>
        <v>0</v>
      </c>
      <c r="Q438" s="63"/>
      <c r="R438" s="63"/>
      <c r="S438" s="115">
        <f t="shared" ref="S438" si="374">SUM(S440:S441)</f>
        <v>247677</v>
      </c>
      <c r="T438" s="63"/>
      <c r="U438" s="63"/>
      <c r="V438" s="63"/>
      <c r="W438" s="115">
        <f t="shared" ref="W438" si="375">SUM(W440:W441)</f>
        <v>1</v>
      </c>
      <c r="X438" s="55" t="s">
        <v>341</v>
      </c>
      <c r="Y438" s="114"/>
      <c r="Z438" s="95"/>
      <c r="AA438" s="115">
        <f t="shared" ref="AA438:AC438" si="376">SUM(AA440:AA441)</f>
        <v>0</v>
      </c>
      <c r="AB438" s="115">
        <f t="shared" si="376"/>
        <v>0</v>
      </c>
      <c r="AC438" s="115">
        <f t="shared" si="376"/>
        <v>0</v>
      </c>
      <c r="AD438" s="115">
        <f t="shared" ref="AD438:AF438" si="377">SUM(AD440:AD441)</f>
        <v>0</v>
      </c>
      <c r="AE438" s="115">
        <f t="shared" si="377"/>
        <v>0</v>
      </c>
      <c r="AF438" s="115">
        <f t="shared" si="377"/>
        <v>0</v>
      </c>
      <c r="AG438" s="88">
        <f>AF438/I438*100</f>
        <v>0</v>
      </c>
      <c r="AH438" s="77"/>
    </row>
    <row r="439" spans="1:38" x14ac:dyDescent="0.25">
      <c r="E439" s="13"/>
      <c r="F439" s="13" t="s">
        <v>12</v>
      </c>
      <c r="G439" s="13"/>
      <c r="H439" s="8"/>
      <c r="I439" s="45"/>
      <c r="J439" s="106"/>
      <c r="K439" s="106"/>
      <c r="L439" s="13"/>
      <c r="M439" s="13"/>
      <c r="N439" s="13"/>
      <c r="O439" s="13"/>
      <c r="P439" s="13"/>
      <c r="Q439" s="13"/>
      <c r="R439" s="13"/>
      <c r="S439" s="46"/>
      <c r="T439" s="13"/>
      <c r="U439" s="13"/>
      <c r="V439" s="13"/>
      <c r="W439" s="34"/>
      <c r="X439" s="13"/>
      <c r="Y439" s="100"/>
      <c r="Z439" s="91"/>
      <c r="AA439" s="106"/>
      <c r="AB439" s="106"/>
      <c r="AC439" s="106"/>
      <c r="AD439" s="106"/>
      <c r="AE439" s="106"/>
      <c r="AF439" s="106"/>
      <c r="AG439" s="90"/>
      <c r="AH439" s="3"/>
    </row>
    <row r="440" spans="1:38" s="41" customFormat="1" ht="262.5" x14ac:dyDescent="0.25">
      <c r="A440" s="2" t="s">
        <v>449</v>
      </c>
      <c r="B440" s="2"/>
      <c r="C440" s="2"/>
      <c r="D440" s="2"/>
      <c r="E440" s="57">
        <v>342</v>
      </c>
      <c r="F440" s="57" t="s">
        <v>381</v>
      </c>
      <c r="G440" s="57" t="s">
        <v>360</v>
      </c>
      <c r="H440" s="42">
        <v>1</v>
      </c>
      <c r="I440" s="106">
        <f>J440+K440</f>
        <v>142105</v>
      </c>
      <c r="J440" s="106">
        <v>135000</v>
      </c>
      <c r="K440" s="106">
        <v>7105</v>
      </c>
      <c r="L440" s="69">
        <v>0</v>
      </c>
      <c r="M440" s="201" t="s">
        <v>390</v>
      </c>
      <c r="N440" s="200">
        <v>43300</v>
      </c>
      <c r="O440" s="200">
        <v>43363</v>
      </c>
      <c r="P440" s="58">
        <v>0</v>
      </c>
      <c r="Q440" s="200">
        <v>43437</v>
      </c>
      <c r="R440" s="200">
        <v>43542</v>
      </c>
      <c r="S440" s="46">
        <f>I440-L440-P440</f>
        <v>142105</v>
      </c>
      <c r="T440" s="200">
        <v>43927</v>
      </c>
      <c r="U440" s="199">
        <v>43951</v>
      </c>
      <c r="V440" s="121">
        <v>44377</v>
      </c>
      <c r="W440" s="43">
        <v>0</v>
      </c>
      <c r="X440" s="57">
        <v>0</v>
      </c>
      <c r="Y440" s="116"/>
      <c r="Z440" s="97">
        <v>0</v>
      </c>
      <c r="AA440" s="106">
        <f>AB440+AC440</f>
        <v>0</v>
      </c>
      <c r="AB440" s="106">
        <v>0</v>
      </c>
      <c r="AC440" s="106">
        <v>0</v>
      </c>
      <c r="AD440" s="106">
        <f>AE440+AF440</f>
        <v>0</v>
      </c>
      <c r="AE440" s="106">
        <v>0</v>
      </c>
      <c r="AF440" s="106">
        <v>0</v>
      </c>
      <c r="AG440" s="90">
        <f>AF440/I440*100</f>
        <v>0</v>
      </c>
      <c r="AH440" s="116" t="s">
        <v>529</v>
      </c>
      <c r="AI440" s="44"/>
      <c r="AJ440" s="44"/>
      <c r="AK440" s="44"/>
      <c r="AL440" s="44"/>
    </row>
    <row r="441" spans="1:38" s="41" customFormat="1" ht="409.5" x14ac:dyDescent="0.25">
      <c r="A441" s="2" t="s">
        <v>449</v>
      </c>
      <c r="B441" s="2"/>
      <c r="C441" s="2"/>
      <c r="D441" s="2"/>
      <c r="E441" s="57">
        <v>343</v>
      </c>
      <c r="F441" s="57" t="s">
        <v>499</v>
      </c>
      <c r="G441" s="57" t="s">
        <v>360</v>
      </c>
      <c r="H441" s="42">
        <v>1</v>
      </c>
      <c r="I441" s="106">
        <f>J441+K441</f>
        <v>105572</v>
      </c>
      <c r="J441" s="106">
        <v>100293</v>
      </c>
      <c r="K441" s="106">
        <v>5279</v>
      </c>
      <c r="L441" s="69">
        <v>0</v>
      </c>
      <c r="M441" s="200" t="s">
        <v>485</v>
      </c>
      <c r="N441" s="200" t="s">
        <v>485</v>
      </c>
      <c r="O441" s="200" t="s">
        <v>485</v>
      </c>
      <c r="P441" s="58">
        <v>0</v>
      </c>
      <c r="Q441" s="200" t="s">
        <v>485</v>
      </c>
      <c r="R441" s="200" t="s">
        <v>485</v>
      </c>
      <c r="S441" s="107">
        <f>I441-L441-P441</f>
        <v>105572</v>
      </c>
      <c r="T441" s="200" t="s">
        <v>837</v>
      </c>
      <c r="U441" s="199">
        <v>43951</v>
      </c>
      <c r="V441" s="111">
        <v>44175</v>
      </c>
      <c r="W441" s="43">
        <v>1</v>
      </c>
      <c r="X441" s="57" t="s">
        <v>341</v>
      </c>
      <c r="Y441" s="116"/>
      <c r="Z441" s="97">
        <v>0</v>
      </c>
      <c r="AA441" s="106">
        <f>AB441+AC441</f>
        <v>0</v>
      </c>
      <c r="AB441" s="106">
        <v>0</v>
      </c>
      <c r="AC441" s="106">
        <v>0</v>
      </c>
      <c r="AD441" s="106">
        <f>AE441+AF441</f>
        <v>0</v>
      </c>
      <c r="AE441" s="106">
        <v>0</v>
      </c>
      <c r="AF441" s="106">
        <v>0</v>
      </c>
      <c r="AG441" s="90">
        <f>AF441/I441*100</f>
        <v>0</v>
      </c>
      <c r="AH441" s="116" t="s">
        <v>528</v>
      </c>
      <c r="AI441" s="44"/>
      <c r="AJ441" s="44"/>
      <c r="AK441" s="44"/>
      <c r="AL441" s="44"/>
    </row>
    <row r="442" spans="1:38" s="19" customFormat="1" ht="39" x14ac:dyDescent="0.25">
      <c r="E442" s="53"/>
      <c r="F442" s="55" t="s">
        <v>29</v>
      </c>
      <c r="G442" s="53"/>
      <c r="H442" s="151">
        <f>SUM(H444)</f>
        <v>1</v>
      </c>
      <c r="I442" s="56">
        <f t="shared" ref="I442:L442" si="378">SUM(I444)</f>
        <v>67014</v>
      </c>
      <c r="J442" s="115">
        <f t="shared" si="378"/>
        <v>63663</v>
      </c>
      <c r="K442" s="115">
        <f t="shared" si="378"/>
        <v>3351</v>
      </c>
      <c r="L442" s="62">
        <f t="shared" si="378"/>
        <v>0</v>
      </c>
      <c r="M442" s="63"/>
      <c r="N442" s="63"/>
      <c r="O442" s="63"/>
      <c r="P442" s="62">
        <f t="shared" ref="P442" si="379">SUM(P444)</f>
        <v>0</v>
      </c>
      <c r="Q442" s="63"/>
      <c r="R442" s="63"/>
      <c r="S442" s="64">
        <f t="shared" ref="S442" si="380">SUM(S444)</f>
        <v>67014</v>
      </c>
      <c r="T442" s="63"/>
      <c r="U442" s="63"/>
      <c r="V442" s="63"/>
      <c r="W442" s="35">
        <f t="shared" ref="W442" si="381">SUM(W444)</f>
        <v>1</v>
      </c>
      <c r="X442" s="55" t="s">
        <v>116</v>
      </c>
      <c r="Y442" s="114"/>
      <c r="Z442" s="95"/>
      <c r="AA442" s="115">
        <f t="shared" ref="AA442:AC442" si="382">SUM(AA444)</f>
        <v>0</v>
      </c>
      <c r="AB442" s="115">
        <f t="shared" si="382"/>
        <v>0</v>
      </c>
      <c r="AC442" s="115">
        <f t="shared" si="382"/>
        <v>0</v>
      </c>
      <c r="AD442" s="115">
        <f t="shared" ref="AD442:AF442" si="383">SUM(AD444)</f>
        <v>0</v>
      </c>
      <c r="AE442" s="115">
        <f t="shared" si="383"/>
        <v>0</v>
      </c>
      <c r="AF442" s="115">
        <f t="shared" si="383"/>
        <v>0</v>
      </c>
      <c r="AG442" s="88">
        <f>AF442/I442*100</f>
        <v>0</v>
      </c>
      <c r="AH442" s="114"/>
    </row>
    <row r="443" spans="1:38" s="4" customFormat="1" ht="19.5" x14ac:dyDescent="0.25">
      <c r="E443" s="61"/>
      <c r="F443" s="13" t="s">
        <v>12</v>
      </c>
      <c r="G443" s="13"/>
      <c r="H443" s="9"/>
      <c r="I443" s="60"/>
      <c r="J443" s="60"/>
      <c r="K443" s="60"/>
      <c r="L443" s="60"/>
      <c r="M443" s="192"/>
      <c r="N443" s="192"/>
      <c r="O443" s="192"/>
      <c r="P443" s="60"/>
      <c r="Q443" s="192"/>
      <c r="R443" s="192"/>
      <c r="S443" s="60"/>
      <c r="T443" s="192"/>
      <c r="U443" s="192"/>
      <c r="V443" s="192"/>
      <c r="W443" s="37"/>
      <c r="X443" s="61"/>
      <c r="Y443" s="61"/>
      <c r="Z443" s="98"/>
      <c r="AA443" s="60"/>
      <c r="AB443" s="60"/>
      <c r="AC443" s="60"/>
      <c r="AD443" s="60"/>
      <c r="AE443" s="60"/>
      <c r="AF443" s="60"/>
      <c r="AG443" s="90"/>
      <c r="AH443" s="100"/>
    </row>
    <row r="444" spans="1:38" ht="84" customHeight="1" x14ac:dyDescent="0.25">
      <c r="A444" s="41" t="s">
        <v>449</v>
      </c>
      <c r="B444" s="135" t="s">
        <v>452</v>
      </c>
      <c r="E444" s="13">
        <v>344</v>
      </c>
      <c r="F444" s="13" t="s">
        <v>382</v>
      </c>
      <c r="G444" s="13" t="s">
        <v>360</v>
      </c>
      <c r="H444" s="8">
        <v>1</v>
      </c>
      <c r="I444" s="106">
        <f>J444+K444</f>
        <v>67014</v>
      </c>
      <c r="J444" s="106">
        <v>63663</v>
      </c>
      <c r="K444" s="106">
        <v>3351</v>
      </c>
      <c r="L444" s="69">
        <v>0</v>
      </c>
      <c r="M444" s="200">
        <v>43526</v>
      </c>
      <c r="N444" s="200">
        <v>43552</v>
      </c>
      <c r="O444" s="200">
        <v>43697</v>
      </c>
      <c r="P444" s="58">
        <v>0</v>
      </c>
      <c r="Q444" s="202" t="s">
        <v>836</v>
      </c>
      <c r="R444" s="121">
        <v>43971</v>
      </c>
      <c r="S444" s="46">
        <f>I444-L444-P444</f>
        <v>67014</v>
      </c>
      <c r="T444" s="121">
        <v>43981</v>
      </c>
      <c r="U444" s="121">
        <v>44002</v>
      </c>
      <c r="V444" s="121">
        <v>44180</v>
      </c>
      <c r="W444" s="34">
        <v>1</v>
      </c>
      <c r="X444" s="13" t="s">
        <v>116</v>
      </c>
      <c r="Y444" s="100"/>
      <c r="Z444" s="91">
        <v>0</v>
      </c>
      <c r="AA444" s="106">
        <f>AB444+AC444</f>
        <v>0</v>
      </c>
      <c r="AB444" s="106">
        <v>0</v>
      </c>
      <c r="AC444" s="106">
        <v>0</v>
      </c>
      <c r="AD444" s="106">
        <f>AE444+AF444</f>
        <v>0</v>
      </c>
      <c r="AE444" s="106">
        <v>0</v>
      </c>
      <c r="AF444" s="106">
        <v>0</v>
      </c>
      <c r="AG444" s="90">
        <f>AF444/I444*100</f>
        <v>0</v>
      </c>
      <c r="AH444" s="100"/>
    </row>
    <row r="445" spans="1:38" s="19" customFormat="1" ht="19.5" x14ac:dyDescent="0.25">
      <c r="E445" s="112"/>
      <c r="F445" s="114" t="s">
        <v>48</v>
      </c>
      <c r="G445" s="112"/>
      <c r="H445" s="151">
        <f>SUM(H447)</f>
        <v>1</v>
      </c>
      <c r="I445" s="115">
        <f t="shared" ref="I445:L445" si="384">SUM(I447)</f>
        <v>5127.6000000000004</v>
      </c>
      <c r="J445" s="115">
        <f t="shared" si="384"/>
        <v>0</v>
      </c>
      <c r="K445" s="115">
        <f t="shared" si="384"/>
        <v>5127.6000000000004</v>
      </c>
      <c r="L445" s="62">
        <f t="shared" si="384"/>
        <v>0</v>
      </c>
      <c r="M445" s="63"/>
      <c r="N445" s="63"/>
      <c r="O445" s="63"/>
      <c r="P445" s="62">
        <f t="shared" ref="P445" si="385">SUM(P447)</f>
        <v>0</v>
      </c>
      <c r="Q445" s="63"/>
      <c r="R445" s="63"/>
      <c r="S445" s="120">
        <f t="shared" ref="S445" si="386">SUM(S447)</f>
        <v>5127.6000000000004</v>
      </c>
      <c r="T445" s="63"/>
      <c r="U445" s="63"/>
      <c r="V445" s="63"/>
      <c r="W445" s="104">
        <f t="shared" ref="W445" si="387">SUM(W447)</f>
        <v>1</v>
      </c>
      <c r="X445" s="114" t="s">
        <v>580</v>
      </c>
      <c r="Y445" s="114"/>
      <c r="Z445" s="130"/>
      <c r="AA445" s="115">
        <f t="shared" ref="AA445:AC445" si="388">SUM(AA447)</f>
        <v>0</v>
      </c>
      <c r="AB445" s="115">
        <f t="shared" si="388"/>
        <v>0</v>
      </c>
      <c r="AC445" s="115">
        <f t="shared" si="388"/>
        <v>0</v>
      </c>
      <c r="AD445" s="115">
        <f t="shared" ref="AD445:AF445" si="389">SUM(AD447)</f>
        <v>0</v>
      </c>
      <c r="AE445" s="115">
        <f t="shared" si="389"/>
        <v>0</v>
      </c>
      <c r="AF445" s="115">
        <f t="shared" si="389"/>
        <v>0</v>
      </c>
      <c r="AG445" s="88">
        <f>AF445/I445*100</f>
        <v>0</v>
      </c>
      <c r="AH445" s="114"/>
    </row>
    <row r="446" spans="1:38" x14ac:dyDescent="0.25">
      <c r="E446" s="100"/>
      <c r="F446" s="100" t="s">
        <v>12</v>
      </c>
      <c r="G446" s="100"/>
      <c r="H446" s="8"/>
      <c r="I446" s="106"/>
      <c r="J446" s="106"/>
      <c r="K446" s="106"/>
      <c r="L446" s="69"/>
      <c r="M446" s="121"/>
      <c r="N446" s="121"/>
      <c r="O446" s="121"/>
      <c r="P446" s="58"/>
      <c r="Q446" s="121"/>
      <c r="R446" s="121"/>
      <c r="S446" s="107"/>
      <c r="T446" s="121"/>
      <c r="U446" s="111"/>
      <c r="V446" s="111"/>
      <c r="W446" s="103"/>
      <c r="X446" s="100"/>
      <c r="Y446" s="100"/>
      <c r="Z446" s="129"/>
      <c r="AA446" s="106"/>
      <c r="AB446" s="106"/>
      <c r="AC446" s="106"/>
      <c r="AD446" s="106"/>
      <c r="AE446" s="106"/>
      <c r="AF446" s="106"/>
      <c r="AG446" s="90"/>
      <c r="AH446" s="100"/>
    </row>
    <row r="447" spans="1:38" ht="84" customHeight="1" x14ac:dyDescent="0.25">
      <c r="A447" s="2" t="s">
        <v>449</v>
      </c>
      <c r="E447" s="100">
        <v>345</v>
      </c>
      <c r="F447" s="100" t="s">
        <v>576</v>
      </c>
      <c r="G447" s="100" t="s">
        <v>360</v>
      </c>
      <c r="H447" s="8">
        <v>1</v>
      </c>
      <c r="I447" s="106">
        <f>J447+K447</f>
        <v>5127.6000000000004</v>
      </c>
      <c r="J447" s="106"/>
      <c r="K447" s="106">
        <v>5127.6000000000004</v>
      </c>
      <c r="L447" s="58">
        <v>0</v>
      </c>
      <c r="M447" s="200" t="s">
        <v>485</v>
      </c>
      <c r="N447" s="200">
        <v>43618</v>
      </c>
      <c r="O447" s="200">
        <v>43692</v>
      </c>
      <c r="P447" s="58">
        <v>0</v>
      </c>
      <c r="Q447" s="200">
        <v>43697</v>
      </c>
      <c r="R447" s="200">
        <v>43738</v>
      </c>
      <c r="S447" s="107">
        <f>I447-L447-P447</f>
        <v>5127.6000000000004</v>
      </c>
      <c r="T447" s="200">
        <v>43756</v>
      </c>
      <c r="U447" s="200">
        <v>43777</v>
      </c>
      <c r="V447" s="199">
        <v>43982</v>
      </c>
      <c r="W447" s="103">
        <v>1</v>
      </c>
      <c r="X447" s="100" t="s">
        <v>580</v>
      </c>
      <c r="Y447" s="100"/>
      <c r="Z447" s="129"/>
      <c r="AA447" s="106">
        <f>AB447+AC447</f>
        <v>0</v>
      </c>
      <c r="AB447" s="106">
        <v>0</v>
      </c>
      <c r="AC447" s="106">
        <v>0</v>
      </c>
      <c r="AD447" s="106">
        <f>AE447+AF447</f>
        <v>0</v>
      </c>
      <c r="AE447" s="106">
        <v>0</v>
      </c>
      <c r="AF447" s="106">
        <v>0</v>
      </c>
      <c r="AG447" s="90"/>
      <c r="AH447" s="100"/>
    </row>
    <row r="448" spans="1:38" s="19" customFormat="1" ht="39" x14ac:dyDescent="0.25">
      <c r="E448" s="53"/>
      <c r="F448" s="55" t="s">
        <v>57</v>
      </c>
      <c r="G448" s="53"/>
      <c r="H448" s="23">
        <f>SUM(H450:H450)</f>
        <v>1</v>
      </c>
      <c r="I448" s="56">
        <f>SUM(I450:I450)</f>
        <v>151197</v>
      </c>
      <c r="J448" s="115">
        <f>SUM(J450:J450)</f>
        <v>143637</v>
      </c>
      <c r="K448" s="115">
        <f>SUM(K450:K450)</f>
        <v>7560</v>
      </c>
      <c r="L448" s="115">
        <f>SUM(L450:L450)</f>
        <v>0</v>
      </c>
      <c r="M448" s="63"/>
      <c r="N448" s="63"/>
      <c r="O448" s="63"/>
      <c r="P448" s="115">
        <f>SUM(P450:P450)</f>
        <v>0</v>
      </c>
      <c r="Q448" s="63"/>
      <c r="R448" s="63"/>
      <c r="S448" s="115">
        <f>SUM(S450:S450)</f>
        <v>151197</v>
      </c>
      <c r="T448" s="63"/>
      <c r="U448" s="63"/>
      <c r="V448" s="63"/>
      <c r="W448" s="115">
        <f>SUM(W450:W450)</f>
        <v>1</v>
      </c>
      <c r="X448" s="55" t="s">
        <v>383</v>
      </c>
      <c r="Y448" s="114"/>
      <c r="Z448" s="95"/>
      <c r="AA448" s="115">
        <f t="shared" ref="AA448:AF448" si="390">SUM(AA450:AA450)</f>
        <v>0</v>
      </c>
      <c r="AB448" s="115">
        <f t="shared" si="390"/>
        <v>0</v>
      </c>
      <c r="AC448" s="115">
        <f t="shared" si="390"/>
        <v>0</v>
      </c>
      <c r="AD448" s="115">
        <f t="shared" si="390"/>
        <v>0</v>
      </c>
      <c r="AE448" s="115">
        <f t="shared" si="390"/>
        <v>0</v>
      </c>
      <c r="AF448" s="115">
        <f t="shared" si="390"/>
        <v>0</v>
      </c>
      <c r="AG448" s="88">
        <f>AF448/I448*100</f>
        <v>0</v>
      </c>
      <c r="AH448" s="114"/>
    </row>
    <row r="449" spans="1:38" x14ac:dyDescent="0.25">
      <c r="E449" s="13"/>
      <c r="F449" s="13" t="s">
        <v>12</v>
      </c>
      <c r="G449" s="13"/>
      <c r="H449" s="8"/>
      <c r="I449" s="106"/>
      <c r="J449" s="106"/>
      <c r="K449" s="106"/>
      <c r="L449" s="38"/>
      <c r="M449" s="179"/>
      <c r="N449" s="179"/>
      <c r="O449" s="179"/>
      <c r="P449" s="13"/>
      <c r="Q449" s="179"/>
      <c r="R449" s="179"/>
      <c r="S449" s="46"/>
      <c r="T449" s="179"/>
      <c r="U449" s="179"/>
      <c r="V449" s="179"/>
      <c r="W449" s="34"/>
      <c r="X449" s="13"/>
      <c r="Y449" s="100"/>
      <c r="Z449" s="91"/>
      <c r="AA449" s="106"/>
      <c r="AB449" s="106"/>
      <c r="AC449" s="106"/>
      <c r="AD449" s="106"/>
      <c r="AE449" s="106"/>
      <c r="AF449" s="106"/>
      <c r="AG449" s="90"/>
      <c r="AH449" s="100"/>
    </row>
    <row r="450" spans="1:38" ht="225" x14ac:dyDescent="0.25">
      <c r="A450" s="15" t="s">
        <v>449</v>
      </c>
      <c r="B450" s="15"/>
      <c r="E450" s="13">
        <v>346</v>
      </c>
      <c r="F450" s="13" t="s">
        <v>332</v>
      </c>
      <c r="G450" s="13" t="s">
        <v>360</v>
      </c>
      <c r="H450" s="8">
        <v>1</v>
      </c>
      <c r="I450" s="106">
        <f>J450+K450</f>
        <v>151197</v>
      </c>
      <c r="J450" s="106">
        <v>143637</v>
      </c>
      <c r="K450" s="106">
        <v>7560</v>
      </c>
      <c r="L450" s="58">
        <v>0</v>
      </c>
      <c r="M450" s="200">
        <v>43739</v>
      </c>
      <c r="N450" s="200">
        <v>43770</v>
      </c>
      <c r="O450" s="200">
        <v>43891</v>
      </c>
      <c r="P450" s="58">
        <v>0</v>
      </c>
      <c r="Q450" s="200" t="s">
        <v>485</v>
      </c>
      <c r="R450" s="200" t="s">
        <v>485</v>
      </c>
      <c r="S450" s="80">
        <f>I450-L450-P450</f>
        <v>151197</v>
      </c>
      <c r="T450" s="200" t="s">
        <v>837</v>
      </c>
      <c r="U450" s="199">
        <v>43956</v>
      </c>
      <c r="V450" s="111">
        <v>44180</v>
      </c>
      <c r="W450" s="34">
        <v>1</v>
      </c>
      <c r="X450" s="13" t="s">
        <v>383</v>
      </c>
      <c r="Y450" s="100"/>
      <c r="Z450" s="91">
        <v>0</v>
      </c>
      <c r="AA450" s="106">
        <f>AB450+AC450</f>
        <v>0</v>
      </c>
      <c r="AB450" s="106">
        <v>0</v>
      </c>
      <c r="AC450" s="106">
        <v>0</v>
      </c>
      <c r="AD450" s="106">
        <f>AE450+AF450</f>
        <v>0</v>
      </c>
      <c r="AE450" s="106">
        <v>0</v>
      </c>
      <c r="AF450" s="106">
        <v>0</v>
      </c>
      <c r="AG450" s="90">
        <f>AF450/I450*100</f>
        <v>0</v>
      </c>
      <c r="AH450" s="100" t="s">
        <v>530</v>
      </c>
    </row>
    <row r="451" spans="1:38" s="19" customFormat="1" ht="39" x14ac:dyDescent="0.25">
      <c r="E451" s="53"/>
      <c r="F451" s="55" t="s">
        <v>394</v>
      </c>
      <c r="G451" s="53"/>
      <c r="H451" s="23">
        <f>SUM(H453:H462)</f>
        <v>10</v>
      </c>
      <c r="I451" s="56">
        <f>SUM(I453:I462)</f>
        <v>386042.74160000007</v>
      </c>
      <c r="J451" s="115">
        <f t="shared" ref="J451:L451" si="391">SUM(J453:J462)</f>
        <v>185629.39660000004</v>
      </c>
      <c r="K451" s="115">
        <f t="shared" si="391"/>
        <v>200413.345</v>
      </c>
      <c r="L451" s="115">
        <f t="shared" si="391"/>
        <v>0</v>
      </c>
      <c r="M451" s="63"/>
      <c r="N451" s="63"/>
      <c r="O451" s="63"/>
      <c r="P451" s="115">
        <f t="shared" ref="P451" si="392">SUM(P453:P462)</f>
        <v>0</v>
      </c>
      <c r="Q451" s="63"/>
      <c r="R451" s="63"/>
      <c r="S451" s="115">
        <f t="shared" ref="S451" si="393">SUM(S453:S462)</f>
        <v>386042.74160000007</v>
      </c>
      <c r="T451" s="63"/>
      <c r="U451" s="63"/>
      <c r="V451" s="63"/>
      <c r="W451" s="115">
        <f t="shared" ref="W451" si="394">SUM(W453:W462)</f>
        <v>9</v>
      </c>
      <c r="X451" s="55" t="s">
        <v>756</v>
      </c>
      <c r="Y451" s="114"/>
      <c r="Z451" s="95"/>
      <c r="AA451" s="115">
        <f>SUM(AA453:AA462)</f>
        <v>0</v>
      </c>
      <c r="AB451" s="115">
        <f t="shared" ref="AB451:AC451" si="395">SUM(AB453:AB462)</f>
        <v>0</v>
      </c>
      <c r="AC451" s="115">
        <f t="shared" si="395"/>
        <v>0</v>
      </c>
      <c r="AD451" s="115">
        <f>SUM(AD453:AD462)</f>
        <v>0</v>
      </c>
      <c r="AE451" s="115">
        <f t="shared" ref="AE451:AF451" si="396">SUM(AE453:AE462)</f>
        <v>0</v>
      </c>
      <c r="AF451" s="115">
        <f t="shared" si="396"/>
        <v>0</v>
      </c>
      <c r="AG451" s="88">
        <f>AF451/I451*100</f>
        <v>0</v>
      </c>
      <c r="AH451" s="114"/>
    </row>
    <row r="452" spans="1:38" x14ac:dyDescent="0.25">
      <c r="E452" s="13"/>
      <c r="F452" s="13" t="s">
        <v>12</v>
      </c>
      <c r="G452" s="13"/>
      <c r="H452" s="8"/>
      <c r="I452" s="45"/>
      <c r="J452" s="106"/>
      <c r="K452" s="106"/>
      <c r="L452" s="13"/>
      <c r="M452" s="179"/>
      <c r="N452" s="179"/>
      <c r="O452" s="179"/>
      <c r="P452" s="13"/>
      <c r="Q452" s="179"/>
      <c r="R452" s="179"/>
      <c r="S452" s="46"/>
      <c r="T452" s="179"/>
      <c r="U452" s="179"/>
      <c r="V452" s="179"/>
      <c r="W452" s="34"/>
      <c r="X452" s="13"/>
      <c r="Y452" s="100"/>
      <c r="Z452" s="91"/>
      <c r="AA452" s="106"/>
      <c r="AB452" s="106"/>
      <c r="AC452" s="106"/>
      <c r="AD452" s="106"/>
      <c r="AE452" s="106"/>
      <c r="AF452" s="106"/>
      <c r="AG452" s="90"/>
      <c r="AH452" s="100"/>
    </row>
    <row r="453" spans="1:38" s="41" customFormat="1" ht="375" x14ac:dyDescent="0.25">
      <c r="A453" s="15" t="s">
        <v>449</v>
      </c>
      <c r="B453" s="15"/>
      <c r="C453" s="2"/>
      <c r="D453" s="2"/>
      <c r="E453" s="57">
        <v>347</v>
      </c>
      <c r="F453" s="57" t="s">
        <v>384</v>
      </c>
      <c r="G453" s="57" t="s">
        <v>360</v>
      </c>
      <c r="H453" s="42">
        <v>1</v>
      </c>
      <c r="I453" s="106">
        <f t="shared" ref="I453:I462" si="397">J453+K453</f>
        <v>75789</v>
      </c>
      <c r="J453" s="106">
        <v>72000</v>
      </c>
      <c r="K453" s="106">
        <v>3789</v>
      </c>
      <c r="L453" s="69">
        <v>0</v>
      </c>
      <c r="M453" s="200" t="s">
        <v>485</v>
      </c>
      <c r="N453" s="200" t="s">
        <v>485</v>
      </c>
      <c r="O453" s="200" t="s">
        <v>485</v>
      </c>
      <c r="P453" s="109">
        <v>0</v>
      </c>
      <c r="Q453" s="200" t="s">
        <v>485</v>
      </c>
      <c r="R453" s="200" t="s">
        <v>485</v>
      </c>
      <c r="S453" s="80">
        <f t="shared" ref="S453:S462" si="398">I453-L453-P453</f>
        <v>75789</v>
      </c>
      <c r="T453" s="202" t="s">
        <v>819</v>
      </c>
      <c r="U453" s="121">
        <v>44007</v>
      </c>
      <c r="V453" s="111">
        <v>44377</v>
      </c>
      <c r="W453" s="40">
        <v>0</v>
      </c>
      <c r="X453" s="57">
        <v>0</v>
      </c>
      <c r="Y453" s="116"/>
      <c r="Z453" s="97">
        <v>0</v>
      </c>
      <c r="AA453" s="106">
        <f t="shared" ref="AA453:AA462" si="399">AB453+AC453</f>
        <v>0</v>
      </c>
      <c r="AB453" s="106">
        <v>0</v>
      </c>
      <c r="AC453" s="106">
        <v>0</v>
      </c>
      <c r="AD453" s="106">
        <f t="shared" ref="AD453:AD462" si="400">AE453+AF453</f>
        <v>0</v>
      </c>
      <c r="AE453" s="106">
        <v>0</v>
      </c>
      <c r="AF453" s="106">
        <v>0</v>
      </c>
      <c r="AG453" s="90">
        <f t="shared" ref="AG453:AG463" si="401">AF453/I453*100</f>
        <v>0</v>
      </c>
      <c r="AH453" s="116" t="s">
        <v>582</v>
      </c>
      <c r="AI453" s="44"/>
      <c r="AJ453" s="44"/>
      <c r="AK453" s="44"/>
      <c r="AL453" s="44"/>
    </row>
    <row r="454" spans="1:38" ht="93.75" x14ac:dyDescent="0.25">
      <c r="A454" s="15" t="s">
        <v>449</v>
      </c>
      <c r="B454" s="15"/>
      <c r="E454" s="13">
        <v>348</v>
      </c>
      <c r="F454" s="13" t="s">
        <v>333</v>
      </c>
      <c r="G454" s="13" t="s">
        <v>360</v>
      </c>
      <c r="H454" s="8">
        <v>1</v>
      </c>
      <c r="I454" s="106">
        <f t="shared" si="397"/>
        <v>49413.262999999999</v>
      </c>
      <c r="J454" s="106">
        <v>46942.6</v>
      </c>
      <c r="K454" s="106">
        <v>2470.663</v>
      </c>
      <c r="L454" s="69">
        <v>0</v>
      </c>
      <c r="M454" s="200">
        <v>41347</v>
      </c>
      <c r="N454" s="200">
        <v>41772</v>
      </c>
      <c r="O454" s="200">
        <v>42003</v>
      </c>
      <c r="P454" s="109">
        <v>0</v>
      </c>
      <c r="Q454" s="200" t="s">
        <v>485</v>
      </c>
      <c r="R454" s="200" t="s">
        <v>485</v>
      </c>
      <c r="S454" s="80">
        <f t="shared" si="398"/>
        <v>49413.262999999999</v>
      </c>
      <c r="T454" s="202" t="s">
        <v>820</v>
      </c>
      <c r="U454" s="121">
        <v>43956</v>
      </c>
      <c r="V454" s="121">
        <v>44165</v>
      </c>
      <c r="W454" s="34">
        <v>1</v>
      </c>
      <c r="X454" s="13" t="s">
        <v>342</v>
      </c>
      <c r="Y454" s="100">
        <v>33.4</v>
      </c>
      <c r="Z454" s="91">
        <v>0</v>
      </c>
      <c r="AA454" s="106">
        <f t="shared" si="399"/>
        <v>0</v>
      </c>
      <c r="AB454" s="106">
        <v>0</v>
      </c>
      <c r="AC454" s="106">
        <v>0</v>
      </c>
      <c r="AD454" s="106">
        <f t="shared" si="400"/>
        <v>0</v>
      </c>
      <c r="AE454" s="106">
        <v>0</v>
      </c>
      <c r="AF454" s="106">
        <v>0</v>
      </c>
      <c r="AG454" s="90">
        <f t="shared" si="401"/>
        <v>0</v>
      </c>
      <c r="AH454" s="100" t="s">
        <v>531</v>
      </c>
    </row>
    <row r="455" spans="1:38" ht="375" x14ac:dyDescent="0.25">
      <c r="A455" s="15" t="s">
        <v>449</v>
      </c>
      <c r="B455" s="15"/>
      <c r="E455" s="116">
        <v>349</v>
      </c>
      <c r="F455" s="13" t="s">
        <v>334</v>
      </c>
      <c r="G455" s="13" t="s">
        <v>360</v>
      </c>
      <c r="H455" s="8">
        <v>1</v>
      </c>
      <c r="I455" s="106">
        <f t="shared" si="397"/>
        <v>48803.457999999999</v>
      </c>
      <c r="J455" s="106">
        <v>11011.277</v>
      </c>
      <c r="K455" s="106">
        <v>37792.180999999997</v>
      </c>
      <c r="L455" s="109">
        <v>0</v>
      </c>
      <c r="M455" s="200" t="s">
        <v>485</v>
      </c>
      <c r="N455" s="200" t="s">
        <v>485</v>
      </c>
      <c r="O455" s="200" t="s">
        <v>485</v>
      </c>
      <c r="P455" s="109">
        <v>0</v>
      </c>
      <c r="Q455" s="200" t="s">
        <v>485</v>
      </c>
      <c r="R455" s="200" t="s">
        <v>485</v>
      </c>
      <c r="S455" s="80">
        <f t="shared" si="398"/>
        <v>48803.457999999999</v>
      </c>
      <c r="T455" s="202" t="s">
        <v>818</v>
      </c>
      <c r="U455" s="198">
        <v>43978</v>
      </c>
      <c r="V455" s="198">
        <v>44165</v>
      </c>
      <c r="W455" s="34">
        <v>1</v>
      </c>
      <c r="X455" s="13" t="s">
        <v>343</v>
      </c>
      <c r="Y455" s="100">
        <v>8.1</v>
      </c>
      <c r="Z455" s="91">
        <v>0</v>
      </c>
      <c r="AA455" s="106">
        <f t="shared" si="399"/>
        <v>0</v>
      </c>
      <c r="AB455" s="106">
        <v>0</v>
      </c>
      <c r="AC455" s="106">
        <v>0</v>
      </c>
      <c r="AD455" s="106">
        <f t="shared" si="400"/>
        <v>0</v>
      </c>
      <c r="AE455" s="106">
        <v>0</v>
      </c>
      <c r="AF455" s="106">
        <v>0</v>
      </c>
      <c r="AG455" s="90">
        <f t="shared" si="401"/>
        <v>0</v>
      </c>
      <c r="AH455" s="100" t="s">
        <v>532</v>
      </c>
    </row>
    <row r="456" spans="1:38" ht="393.75" x14ac:dyDescent="0.25">
      <c r="A456" s="15" t="s">
        <v>449</v>
      </c>
      <c r="B456" s="15"/>
      <c r="E456" s="100">
        <v>350</v>
      </c>
      <c r="F456" s="13" t="s">
        <v>335</v>
      </c>
      <c r="G456" s="13" t="s">
        <v>360</v>
      </c>
      <c r="H456" s="8">
        <v>1</v>
      </c>
      <c r="I456" s="106">
        <f t="shared" si="397"/>
        <v>21034.966099999998</v>
      </c>
      <c r="J456" s="106">
        <v>3700.7305999999999</v>
      </c>
      <c r="K456" s="106">
        <v>17334.235499999999</v>
      </c>
      <c r="L456" s="109">
        <v>0</v>
      </c>
      <c r="M456" s="200" t="s">
        <v>485</v>
      </c>
      <c r="N456" s="200" t="s">
        <v>485</v>
      </c>
      <c r="O456" s="200" t="s">
        <v>485</v>
      </c>
      <c r="P456" s="109">
        <v>0</v>
      </c>
      <c r="Q456" s="200" t="s">
        <v>485</v>
      </c>
      <c r="R456" s="200" t="s">
        <v>485</v>
      </c>
      <c r="S456" s="80">
        <f t="shared" si="398"/>
        <v>21034.966099999998</v>
      </c>
      <c r="T456" s="202" t="s">
        <v>818</v>
      </c>
      <c r="U456" s="198">
        <v>43978</v>
      </c>
      <c r="V456" s="198">
        <v>44165</v>
      </c>
      <c r="W456" s="34">
        <v>1</v>
      </c>
      <c r="X456" s="13" t="s">
        <v>149</v>
      </c>
      <c r="Y456" s="100">
        <v>4.0999999999999996</v>
      </c>
      <c r="Z456" s="91">
        <v>0</v>
      </c>
      <c r="AA456" s="106">
        <f t="shared" si="399"/>
        <v>0</v>
      </c>
      <c r="AB456" s="106">
        <v>0</v>
      </c>
      <c r="AC456" s="106">
        <v>0</v>
      </c>
      <c r="AD456" s="106">
        <f t="shared" si="400"/>
        <v>0</v>
      </c>
      <c r="AE456" s="106">
        <v>0</v>
      </c>
      <c r="AF456" s="106">
        <v>0</v>
      </c>
      <c r="AG456" s="90">
        <f t="shared" si="401"/>
        <v>0</v>
      </c>
      <c r="AH456" s="100" t="s">
        <v>533</v>
      </c>
    </row>
    <row r="457" spans="1:38" ht="409.5" x14ac:dyDescent="0.25">
      <c r="A457" s="15" t="s">
        <v>449</v>
      </c>
      <c r="B457" s="15"/>
      <c r="E457" s="116">
        <v>351</v>
      </c>
      <c r="F457" s="13" t="s">
        <v>336</v>
      </c>
      <c r="G457" s="13" t="s">
        <v>360</v>
      </c>
      <c r="H457" s="8">
        <v>1</v>
      </c>
      <c r="I457" s="106">
        <f t="shared" si="397"/>
        <v>33717.683499999999</v>
      </c>
      <c r="J457" s="106">
        <v>15044.707</v>
      </c>
      <c r="K457" s="106">
        <v>18672.976500000001</v>
      </c>
      <c r="L457" s="109">
        <v>0</v>
      </c>
      <c r="M457" s="200" t="s">
        <v>485</v>
      </c>
      <c r="N457" s="200" t="s">
        <v>485</v>
      </c>
      <c r="O457" s="200" t="s">
        <v>485</v>
      </c>
      <c r="P457" s="109">
        <v>0</v>
      </c>
      <c r="Q457" s="200" t="s">
        <v>485</v>
      </c>
      <c r="R457" s="200" t="s">
        <v>485</v>
      </c>
      <c r="S457" s="80">
        <f t="shared" si="398"/>
        <v>33717.683499999999</v>
      </c>
      <c r="T457" s="202" t="s">
        <v>818</v>
      </c>
      <c r="U457" s="198">
        <v>43978</v>
      </c>
      <c r="V457" s="198">
        <v>44165</v>
      </c>
      <c r="W457" s="34">
        <v>1</v>
      </c>
      <c r="X457" s="13" t="s">
        <v>344</v>
      </c>
      <c r="Y457" s="100">
        <v>5.8</v>
      </c>
      <c r="Z457" s="91">
        <v>0</v>
      </c>
      <c r="AA457" s="106">
        <f t="shared" si="399"/>
        <v>0</v>
      </c>
      <c r="AB457" s="106">
        <v>0</v>
      </c>
      <c r="AC457" s="106">
        <v>0</v>
      </c>
      <c r="AD457" s="106">
        <f t="shared" si="400"/>
        <v>0</v>
      </c>
      <c r="AE457" s="106">
        <v>0</v>
      </c>
      <c r="AF457" s="106">
        <v>0</v>
      </c>
      <c r="AG457" s="90">
        <f t="shared" si="401"/>
        <v>0</v>
      </c>
      <c r="AH457" s="100" t="s">
        <v>534</v>
      </c>
    </row>
    <row r="458" spans="1:38" ht="187.5" x14ac:dyDescent="0.25">
      <c r="A458" s="15" t="s">
        <v>449</v>
      </c>
      <c r="B458" s="15"/>
      <c r="E458" s="100">
        <v>352</v>
      </c>
      <c r="F458" s="13" t="s">
        <v>337</v>
      </c>
      <c r="G458" s="13" t="s">
        <v>360</v>
      </c>
      <c r="H458" s="8">
        <v>1</v>
      </c>
      <c r="I458" s="106">
        <f t="shared" si="397"/>
        <v>20970.210999999999</v>
      </c>
      <c r="J458" s="106">
        <v>19921.7</v>
      </c>
      <c r="K458" s="106">
        <v>1048.511</v>
      </c>
      <c r="L458" s="109">
        <v>0</v>
      </c>
      <c r="M458" s="200" t="s">
        <v>485</v>
      </c>
      <c r="N458" s="200" t="s">
        <v>485</v>
      </c>
      <c r="O458" s="200" t="s">
        <v>485</v>
      </c>
      <c r="P458" s="109">
        <v>0</v>
      </c>
      <c r="Q458" s="200" t="s">
        <v>485</v>
      </c>
      <c r="R458" s="200" t="s">
        <v>485</v>
      </c>
      <c r="S458" s="80">
        <f t="shared" si="398"/>
        <v>20970.210999999999</v>
      </c>
      <c r="T458" s="202" t="s">
        <v>818</v>
      </c>
      <c r="U458" s="198">
        <v>43978</v>
      </c>
      <c r="V458" s="198">
        <v>44165</v>
      </c>
      <c r="W458" s="34">
        <v>1</v>
      </c>
      <c r="X458" s="13" t="s">
        <v>345</v>
      </c>
      <c r="Y458" s="100">
        <v>9.1999999999999993</v>
      </c>
      <c r="Z458" s="91">
        <v>0</v>
      </c>
      <c r="AA458" s="106">
        <f t="shared" si="399"/>
        <v>0</v>
      </c>
      <c r="AB458" s="106">
        <v>0</v>
      </c>
      <c r="AC458" s="106">
        <v>0</v>
      </c>
      <c r="AD458" s="106">
        <f t="shared" si="400"/>
        <v>0</v>
      </c>
      <c r="AE458" s="106">
        <v>0</v>
      </c>
      <c r="AF458" s="106">
        <v>0</v>
      </c>
      <c r="AG458" s="90">
        <f t="shared" si="401"/>
        <v>0</v>
      </c>
      <c r="AH458" s="100" t="s">
        <v>535</v>
      </c>
    </row>
    <row r="459" spans="1:38" ht="375" x14ac:dyDescent="0.25">
      <c r="A459" s="15" t="s">
        <v>449</v>
      </c>
      <c r="B459" s="15"/>
      <c r="E459" s="116">
        <v>353</v>
      </c>
      <c r="F459" s="13" t="s">
        <v>338</v>
      </c>
      <c r="G459" s="13" t="s">
        <v>360</v>
      </c>
      <c r="H459" s="8">
        <v>1</v>
      </c>
      <c r="I459" s="106">
        <f t="shared" si="397"/>
        <v>77570.31</v>
      </c>
      <c r="J459" s="106">
        <v>17008.382000000001</v>
      </c>
      <c r="K459" s="106">
        <v>60561.928</v>
      </c>
      <c r="L459" s="109">
        <v>0</v>
      </c>
      <c r="M459" s="200" t="s">
        <v>485</v>
      </c>
      <c r="N459" s="200" t="s">
        <v>485</v>
      </c>
      <c r="O459" s="200" t="s">
        <v>485</v>
      </c>
      <c r="P459" s="109">
        <v>0</v>
      </c>
      <c r="Q459" s="200" t="s">
        <v>485</v>
      </c>
      <c r="R459" s="200" t="s">
        <v>485</v>
      </c>
      <c r="S459" s="80">
        <f t="shared" si="398"/>
        <v>77570.31</v>
      </c>
      <c r="T459" s="202" t="s">
        <v>818</v>
      </c>
      <c r="U459" s="198">
        <v>43978</v>
      </c>
      <c r="V459" s="198">
        <v>44165</v>
      </c>
      <c r="W459" s="34">
        <v>1</v>
      </c>
      <c r="X459" s="13" t="s">
        <v>346</v>
      </c>
      <c r="Y459" s="100">
        <v>15</v>
      </c>
      <c r="Z459" s="91">
        <v>0</v>
      </c>
      <c r="AA459" s="106">
        <f t="shared" si="399"/>
        <v>0</v>
      </c>
      <c r="AB459" s="106">
        <v>0</v>
      </c>
      <c r="AC459" s="106">
        <v>0</v>
      </c>
      <c r="AD459" s="106">
        <f t="shared" si="400"/>
        <v>0</v>
      </c>
      <c r="AE459" s="106">
        <v>0</v>
      </c>
      <c r="AF459" s="106">
        <v>0</v>
      </c>
      <c r="AG459" s="90">
        <f t="shared" si="401"/>
        <v>0</v>
      </c>
      <c r="AH459" s="100" t="s">
        <v>536</v>
      </c>
    </row>
    <row r="460" spans="1:38" ht="37.5" x14ac:dyDescent="0.25">
      <c r="A460" s="15" t="s">
        <v>449</v>
      </c>
      <c r="B460" s="15"/>
      <c r="E460" s="100">
        <v>354</v>
      </c>
      <c r="F460" s="100" t="s">
        <v>573</v>
      </c>
      <c r="G460" s="100" t="s">
        <v>360</v>
      </c>
      <c r="H460" s="8">
        <v>1</v>
      </c>
      <c r="I460" s="106">
        <f t="shared" si="397"/>
        <v>36753.699999999997</v>
      </c>
      <c r="J460" s="106"/>
      <c r="K460" s="106">
        <v>36753.699999999997</v>
      </c>
      <c r="L460" s="109">
        <v>0</v>
      </c>
      <c r="M460" s="200" t="s">
        <v>485</v>
      </c>
      <c r="N460" s="200" t="s">
        <v>485</v>
      </c>
      <c r="O460" s="200" t="s">
        <v>485</v>
      </c>
      <c r="P460" s="109">
        <v>0</v>
      </c>
      <c r="Q460" s="200" t="s">
        <v>485</v>
      </c>
      <c r="R460" s="200" t="s">
        <v>485</v>
      </c>
      <c r="S460" s="80">
        <f t="shared" si="398"/>
        <v>36753.699999999997</v>
      </c>
      <c r="T460" s="199">
        <v>43948</v>
      </c>
      <c r="U460" s="198">
        <v>43969</v>
      </c>
      <c r="V460" s="198">
        <v>44165</v>
      </c>
      <c r="W460" s="103">
        <v>1</v>
      </c>
      <c r="X460" s="100" t="s">
        <v>577</v>
      </c>
      <c r="Y460" s="100">
        <v>30</v>
      </c>
      <c r="Z460" s="129"/>
      <c r="AA460" s="106">
        <f t="shared" si="399"/>
        <v>0</v>
      </c>
      <c r="AB460" s="106">
        <v>0</v>
      </c>
      <c r="AC460" s="106">
        <v>0</v>
      </c>
      <c r="AD460" s="106">
        <f t="shared" si="400"/>
        <v>0</v>
      </c>
      <c r="AE460" s="106">
        <v>0</v>
      </c>
      <c r="AF460" s="106">
        <v>0</v>
      </c>
      <c r="AG460" s="90">
        <f t="shared" si="401"/>
        <v>0</v>
      </c>
      <c r="AH460" s="100"/>
    </row>
    <row r="461" spans="1:38" ht="37.5" x14ac:dyDescent="0.25">
      <c r="A461" s="15" t="s">
        <v>449</v>
      </c>
      <c r="B461" s="15"/>
      <c r="E461" s="116">
        <v>355</v>
      </c>
      <c r="F461" s="100" t="s">
        <v>574</v>
      </c>
      <c r="G461" s="100" t="s">
        <v>360</v>
      </c>
      <c r="H461" s="8">
        <v>1</v>
      </c>
      <c r="I461" s="106">
        <f t="shared" si="397"/>
        <v>13131.5</v>
      </c>
      <c r="J461" s="106"/>
      <c r="K461" s="106">
        <v>13131.5</v>
      </c>
      <c r="L461" s="109">
        <v>0</v>
      </c>
      <c r="M461" s="200" t="s">
        <v>485</v>
      </c>
      <c r="N461" s="200" t="s">
        <v>485</v>
      </c>
      <c r="O461" s="200" t="s">
        <v>485</v>
      </c>
      <c r="P461" s="109">
        <v>0</v>
      </c>
      <c r="Q461" s="200" t="s">
        <v>485</v>
      </c>
      <c r="R461" s="200" t="s">
        <v>485</v>
      </c>
      <c r="S461" s="80">
        <f t="shared" si="398"/>
        <v>13131.5</v>
      </c>
      <c r="T461" s="200">
        <v>43790</v>
      </c>
      <c r="U461" s="200">
        <v>43818</v>
      </c>
      <c r="V461" s="199">
        <v>44012</v>
      </c>
      <c r="W461" s="103">
        <v>1</v>
      </c>
      <c r="X461" s="100" t="s">
        <v>578</v>
      </c>
      <c r="Y461" s="100">
        <v>37.700000000000003</v>
      </c>
      <c r="Z461" s="129"/>
      <c r="AA461" s="106">
        <f t="shared" si="399"/>
        <v>0</v>
      </c>
      <c r="AB461" s="106">
        <v>0</v>
      </c>
      <c r="AC461" s="106">
        <v>0</v>
      </c>
      <c r="AD461" s="106">
        <f t="shared" si="400"/>
        <v>0</v>
      </c>
      <c r="AE461" s="106">
        <v>0</v>
      </c>
      <c r="AF461" s="106">
        <v>0</v>
      </c>
      <c r="AG461" s="90">
        <f t="shared" si="401"/>
        <v>0</v>
      </c>
      <c r="AH461" s="100"/>
    </row>
    <row r="462" spans="1:38" ht="37.5" x14ac:dyDescent="0.25">
      <c r="A462" s="15" t="s">
        <v>449</v>
      </c>
      <c r="B462" s="15"/>
      <c r="E462" s="100">
        <v>356</v>
      </c>
      <c r="F462" s="100" t="s">
        <v>575</v>
      </c>
      <c r="G462" s="100" t="s">
        <v>360</v>
      </c>
      <c r="H462" s="8">
        <v>1</v>
      </c>
      <c r="I462" s="106">
        <f t="shared" si="397"/>
        <v>8858.65</v>
      </c>
      <c r="J462" s="106"/>
      <c r="K462" s="106">
        <v>8858.65</v>
      </c>
      <c r="L462" s="109">
        <v>0</v>
      </c>
      <c r="M462" s="200" t="s">
        <v>485</v>
      </c>
      <c r="N462" s="200" t="s">
        <v>485</v>
      </c>
      <c r="O462" s="200" t="s">
        <v>485</v>
      </c>
      <c r="P462" s="109">
        <v>0</v>
      </c>
      <c r="Q462" s="200" t="s">
        <v>485</v>
      </c>
      <c r="R462" s="200" t="s">
        <v>485</v>
      </c>
      <c r="S462" s="80">
        <f t="shared" si="398"/>
        <v>8858.65</v>
      </c>
      <c r="T462" s="200">
        <v>43646</v>
      </c>
      <c r="U462" s="200">
        <v>43682</v>
      </c>
      <c r="V462" s="199">
        <v>44012</v>
      </c>
      <c r="W462" s="103">
        <v>1</v>
      </c>
      <c r="X462" s="100" t="s">
        <v>579</v>
      </c>
      <c r="Y462" s="100">
        <v>15.2</v>
      </c>
      <c r="Z462" s="129"/>
      <c r="AA462" s="106">
        <f t="shared" si="399"/>
        <v>0</v>
      </c>
      <c r="AB462" s="106">
        <v>0</v>
      </c>
      <c r="AC462" s="106">
        <v>0</v>
      </c>
      <c r="AD462" s="106">
        <f t="shared" si="400"/>
        <v>0</v>
      </c>
      <c r="AE462" s="106">
        <v>0</v>
      </c>
      <c r="AF462" s="106">
        <v>0</v>
      </c>
      <c r="AG462" s="90">
        <f t="shared" si="401"/>
        <v>0</v>
      </c>
      <c r="AH462" s="100"/>
    </row>
    <row r="463" spans="1:38" s="19" customFormat="1" ht="19.5" x14ac:dyDescent="0.25">
      <c r="E463" s="53"/>
      <c r="F463" s="55" t="s">
        <v>395</v>
      </c>
      <c r="G463" s="53"/>
      <c r="H463" s="23">
        <f>SUM(H465:H467)</f>
        <v>3</v>
      </c>
      <c r="I463" s="56">
        <f t="shared" ref="I463:L463" si="402">SUM(I465:I467)</f>
        <v>26597.631999999998</v>
      </c>
      <c r="J463" s="115">
        <f t="shared" si="402"/>
        <v>25267.800000000003</v>
      </c>
      <c r="K463" s="115">
        <f t="shared" si="402"/>
        <v>1329.8319999999994</v>
      </c>
      <c r="L463" s="62">
        <f t="shared" si="402"/>
        <v>0</v>
      </c>
      <c r="M463" s="63"/>
      <c r="N463" s="63"/>
      <c r="O463" s="63"/>
      <c r="P463" s="62">
        <f t="shared" ref="P463" si="403">SUM(P465:P467)</f>
        <v>0</v>
      </c>
      <c r="Q463" s="63"/>
      <c r="R463" s="63"/>
      <c r="S463" s="64">
        <f t="shared" ref="S463" si="404">SUM(S465:S467)</f>
        <v>26597.631999999998</v>
      </c>
      <c r="T463" s="63"/>
      <c r="U463" s="63"/>
      <c r="V463" s="63"/>
      <c r="W463" s="35">
        <f t="shared" ref="W463" si="405">SUM(W465:W467)</f>
        <v>2</v>
      </c>
      <c r="X463" s="55" t="s">
        <v>393</v>
      </c>
      <c r="Y463" s="114"/>
      <c r="Z463" s="95"/>
      <c r="AA463" s="115">
        <f t="shared" ref="AA463:AC463" si="406">SUM(AA465:AA467)</f>
        <v>0</v>
      </c>
      <c r="AB463" s="115">
        <f t="shared" si="406"/>
        <v>0</v>
      </c>
      <c r="AC463" s="115">
        <f t="shared" si="406"/>
        <v>0</v>
      </c>
      <c r="AD463" s="115">
        <f t="shared" ref="AD463:AF463" si="407">SUM(AD465:AD467)</f>
        <v>0</v>
      </c>
      <c r="AE463" s="115">
        <f t="shared" si="407"/>
        <v>0</v>
      </c>
      <c r="AF463" s="115">
        <f t="shared" si="407"/>
        <v>0</v>
      </c>
      <c r="AG463" s="88">
        <f t="shared" si="401"/>
        <v>0</v>
      </c>
      <c r="AH463" s="114"/>
    </row>
    <row r="464" spans="1:38" s="19" customFormat="1" x14ac:dyDescent="0.25">
      <c r="E464" s="57"/>
      <c r="F464" s="57" t="s">
        <v>12</v>
      </c>
      <c r="G464" s="57"/>
      <c r="H464" s="42"/>
      <c r="I464" s="45"/>
      <c r="J464" s="106"/>
      <c r="K464" s="106"/>
      <c r="L464" s="57"/>
      <c r="M464" s="116"/>
      <c r="N464" s="116"/>
      <c r="O464" s="116"/>
      <c r="P464" s="57"/>
      <c r="Q464" s="116"/>
      <c r="R464" s="116"/>
      <c r="S464" s="59"/>
      <c r="T464" s="116"/>
      <c r="U464" s="116"/>
      <c r="V464" s="116"/>
      <c r="W464" s="43"/>
      <c r="X464" s="57"/>
      <c r="Y464" s="116"/>
      <c r="Z464" s="97"/>
      <c r="AA464" s="106"/>
      <c r="AB464" s="106"/>
      <c r="AC464" s="106"/>
      <c r="AD464" s="106"/>
      <c r="AE464" s="106"/>
      <c r="AF464" s="106"/>
      <c r="AG464" s="90"/>
      <c r="AH464" s="116"/>
    </row>
    <row r="465" spans="1:38" s="41" customFormat="1" ht="112.5" x14ac:dyDescent="0.25">
      <c r="A465" s="15" t="s">
        <v>449</v>
      </c>
      <c r="B465" s="15"/>
      <c r="C465" s="2"/>
      <c r="D465" s="2"/>
      <c r="E465" s="57">
        <v>357</v>
      </c>
      <c r="F465" s="57" t="s">
        <v>385</v>
      </c>
      <c r="G465" s="57" t="s">
        <v>360</v>
      </c>
      <c r="H465" s="42">
        <v>1</v>
      </c>
      <c r="I465" s="106">
        <f>J465+K465</f>
        <v>8901</v>
      </c>
      <c r="J465" s="106">
        <v>8456</v>
      </c>
      <c r="K465" s="106">
        <v>445</v>
      </c>
      <c r="L465" s="109">
        <v>0</v>
      </c>
      <c r="M465" s="200" t="s">
        <v>485</v>
      </c>
      <c r="N465" s="200" t="s">
        <v>485</v>
      </c>
      <c r="O465" s="200" t="s">
        <v>485</v>
      </c>
      <c r="P465" s="109">
        <v>0</v>
      </c>
      <c r="Q465" s="200" t="s">
        <v>485</v>
      </c>
      <c r="R465" s="200" t="s">
        <v>485</v>
      </c>
      <c r="S465" s="80">
        <f>I465-L465-P465</f>
        <v>8901</v>
      </c>
      <c r="T465" s="202" t="s">
        <v>818</v>
      </c>
      <c r="U465" s="198">
        <v>43978</v>
      </c>
      <c r="V465" s="198">
        <v>44165</v>
      </c>
      <c r="W465" s="43">
        <v>1</v>
      </c>
      <c r="X465" s="57" t="s">
        <v>388</v>
      </c>
      <c r="Y465" s="116"/>
      <c r="Z465" s="97">
        <v>0</v>
      </c>
      <c r="AA465" s="106">
        <f>AB465+AC465</f>
        <v>0</v>
      </c>
      <c r="AB465" s="106">
        <v>0</v>
      </c>
      <c r="AC465" s="106">
        <v>0</v>
      </c>
      <c r="AD465" s="106">
        <f>AE465+AF465</f>
        <v>0</v>
      </c>
      <c r="AE465" s="106">
        <v>0</v>
      </c>
      <c r="AF465" s="106">
        <v>0</v>
      </c>
      <c r="AG465" s="90">
        <f>AF465/I465*100</f>
        <v>0</v>
      </c>
      <c r="AH465" s="116" t="s">
        <v>537</v>
      </c>
      <c r="AI465" s="44"/>
      <c r="AJ465" s="44"/>
      <c r="AK465" s="44"/>
      <c r="AL465" s="44"/>
    </row>
    <row r="466" spans="1:38" s="41" customFormat="1" ht="356.25" x14ac:dyDescent="0.25">
      <c r="A466" s="15" t="s">
        <v>449</v>
      </c>
      <c r="B466" s="15"/>
      <c r="C466" s="2"/>
      <c r="D466" s="2"/>
      <c r="E466" s="57">
        <v>358</v>
      </c>
      <c r="F466" s="57" t="s">
        <v>386</v>
      </c>
      <c r="G466" s="57" t="s">
        <v>360</v>
      </c>
      <c r="H466" s="42">
        <v>1</v>
      </c>
      <c r="I466" s="106">
        <f>J466+K466</f>
        <v>6534.4210000000003</v>
      </c>
      <c r="J466" s="106">
        <v>6207.7</v>
      </c>
      <c r="K466" s="106">
        <v>326.72100000000046</v>
      </c>
      <c r="L466" s="109">
        <v>0</v>
      </c>
      <c r="M466" s="200" t="s">
        <v>485</v>
      </c>
      <c r="N466" s="200" t="s">
        <v>485</v>
      </c>
      <c r="O466" s="200" t="s">
        <v>485</v>
      </c>
      <c r="P466" s="109">
        <v>0</v>
      </c>
      <c r="Q466" s="200" t="s">
        <v>485</v>
      </c>
      <c r="R466" s="200" t="s">
        <v>485</v>
      </c>
      <c r="S466" s="80">
        <f>I466-L466-P466</f>
        <v>6534.4210000000003</v>
      </c>
      <c r="T466" s="202" t="s">
        <v>818</v>
      </c>
      <c r="U466" s="198">
        <v>43978</v>
      </c>
      <c r="V466" s="198">
        <v>44165</v>
      </c>
      <c r="W466" s="43">
        <v>1</v>
      </c>
      <c r="X466" s="57" t="s">
        <v>389</v>
      </c>
      <c r="Y466" s="116"/>
      <c r="Z466" s="97">
        <v>0</v>
      </c>
      <c r="AA466" s="106">
        <f>AB466+AC466</f>
        <v>0</v>
      </c>
      <c r="AB466" s="106">
        <v>0</v>
      </c>
      <c r="AC466" s="106">
        <v>0</v>
      </c>
      <c r="AD466" s="106">
        <f>AE466+AF466</f>
        <v>0</v>
      </c>
      <c r="AE466" s="106">
        <v>0</v>
      </c>
      <c r="AF466" s="106">
        <v>0</v>
      </c>
      <c r="AG466" s="90">
        <f>AF466/I466*100</f>
        <v>0</v>
      </c>
      <c r="AH466" s="116" t="s">
        <v>538</v>
      </c>
      <c r="AI466" s="44"/>
      <c r="AJ466" s="44"/>
      <c r="AK466" s="44"/>
      <c r="AL466" s="44"/>
    </row>
    <row r="467" spans="1:38" s="41" customFormat="1" ht="356.25" x14ac:dyDescent="0.25">
      <c r="A467" s="15" t="s">
        <v>449</v>
      </c>
      <c r="B467" s="15"/>
      <c r="C467" s="2"/>
      <c r="D467" s="2"/>
      <c r="E467" s="57">
        <v>359</v>
      </c>
      <c r="F467" s="57" t="s">
        <v>387</v>
      </c>
      <c r="G467" s="57" t="s">
        <v>360</v>
      </c>
      <c r="H467" s="42">
        <v>1</v>
      </c>
      <c r="I467" s="106">
        <f>J467+K467</f>
        <v>11162.210999999999</v>
      </c>
      <c r="J467" s="106">
        <v>10604.1</v>
      </c>
      <c r="K467" s="106">
        <v>558.11099999999897</v>
      </c>
      <c r="L467" s="109">
        <v>0</v>
      </c>
      <c r="M467" s="200" t="s">
        <v>485</v>
      </c>
      <c r="N467" s="200" t="s">
        <v>485</v>
      </c>
      <c r="O467" s="200" t="s">
        <v>485</v>
      </c>
      <c r="P467" s="109">
        <v>0</v>
      </c>
      <c r="Q467" s="200" t="s">
        <v>485</v>
      </c>
      <c r="R467" s="200" t="s">
        <v>485</v>
      </c>
      <c r="S467" s="80">
        <f>I467-L467-P467</f>
        <v>11162.210999999999</v>
      </c>
      <c r="T467" s="202" t="s">
        <v>818</v>
      </c>
      <c r="U467" s="198">
        <v>43978</v>
      </c>
      <c r="V467" s="198">
        <v>44500</v>
      </c>
      <c r="W467" s="43">
        <v>0</v>
      </c>
      <c r="X467" s="57">
        <v>0</v>
      </c>
      <c r="Y467" s="116"/>
      <c r="Z467" s="97">
        <v>0</v>
      </c>
      <c r="AA467" s="106">
        <f>AB467+AC467</f>
        <v>0</v>
      </c>
      <c r="AB467" s="106">
        <v>0</v>
      </c>
      <c r="AC467" s="106">
        <v>0</v>
      </c>
      <c r="AD467" s="106">
        <f>AE467+AF467</f>
        <v>0</v>
      </c>
      <c r="AE467" s="106">
        <v>0</v>
      </c>
      <c r="AF467" s="106">
        <v>0</v>
      </c>
      <c r="AG467" s="90">
        <f>AF467/I467*100</f>
        <v>0</v>
      </c>
      <c r="AH467" s="116" t="s">
        <v>538</v>
      </c>
      <c r="AI467" s="44"/>
      <c r="AJ467" s="44"/>
      <c r="AK467" s="44"/>
      <c r="AL467" s="44"/>
    </row>
    <row r="468" spans="1:38" s="19" customFormat="1" ht="19.5" x14ac:dyDescent="0.25">
      <c r="E468" s="53"/>
      <c r="F468" s="55" t="s">
        <v>396</v>
      </c>
      <c r="G468" s="53"/>
      <c r="H468" s="151">
        <f>SUM(H469:H470)</f>
        <v>1</v>
      </c>
      <c r="I468" s="56">
        <f t="shared" ref="I468:L468" si="408">SUM(I469:I470)</f>
        <v>27032.315999999999</v>
      </c>
      <c r="J468" s="115">
        <f t="shared" si="408"/>
        <v>25680.7</v>
      </c>
      <c r="K468" s="115">
        <f t="shared" si="408"/>
        <v>1351.616</v>
      </c>
      <c r="L468" s="62">
        <f t="shared" si="408"/>
        <v>0</v>
      </c>
      <c r="M468" s="63"/>
      <c r="N468" s="63"/>
      <c r="O468" s="63"/>
      <c r="P468" s="62">
        <f t="shared" ref="P468" si="409">SUM(P469:P470)</f>
        <v>0</v>
      </c>
      <c r="Q468" s="63"/>
      <c r="R468" s="63"/>
      <c r="S468" s="64">
        <f t="shared" ref="S468" si="410">SUM(S469:S470)</f>
        <v>27032.315999999999</v>
      </c>
      <c r="T468" s="63"/>
      <c r="U468" s="63"/>
      <c r="V468" s="63"/>
      <c r="W468" s="35">
        <f t="shared" ref="W468" si="411">SUM(W469:W470)</f>
        <v>1</v>
      </c>
      <c r="X468" s="55"/>
      <c r="Y468" s="114"/>
      <c r="Z468" s="95"/>
      <c r="AA468" s="115">
        <f t="shared" ref="AA468:AC468" si="412">SUM(AA469:AA470)</f>
        <v>0</v>
      </c>
      <c r="AB468" s="115">
        <f t="shared" si="412"/>
        <v>0</v>
      </c>
      <c r="AC468" s="115">
        <f t="shared" si="412"/>
        <v>0</v>
      </c>
      <c r="AD468" s="115">
        <f t="shared" ref="AD468:AF468" si="413">SUM(AD469:AD470)</f>
        <v>0</v>
      </c>
      <c r="AE468" s="115">
        <f t="shared" si="413"/>
        <v>0</v>
      </c>
      <c r="AF468" s="115">
        <f t="shared" si="413"/>
        <v>0</v>
      </c>
      <c r="AG468" s="88">
        <f>AF468/I468*100</f>
        <v>0</v>
      </c>
      <c r="AH468" s="114"/>
    </row>
    <row r="469" spans="1:38" x14ac:dyDescent="0.25">
      <c r="E469" s="13"/>
      <c r="F469" s="13" t="s">
        <v>12</v>
      </c>
      <c r="G469" s="13"/>
      <c r="H469" s="8"/>
      <c r="I469" s="45"/>
      <c r="J469" s="106"/>
      <c r="K469" s="106"/>
      <c r="L469" s="13"/>
      <c r="M469" s="179"/>
      <c r="N469" s="179"/>
      <c r="O469" s="179"/>
      <c r="P469" s="13"/>
      <c r="Q469" s="179"/>
      <c r="R469" s="179"/>
      <c r="S469" s="46"/>
      <c r="T469" s="179"/>
      <c r="U469" s="179"/>
      <c r="V469" s="179"/>
      <c r="W469" s="34"/>
      <c r="X469" s="13"/>
      <c r="Y469" s="100"/>
      <c r="Z469" s="91"/>
      <c r="AA469" s="106"/>
      <c r="AB469" s="106"/>
      <c r="AC469" s="106"/>
      <c r="AD469" s="106"/>
      <c r="AE469" s="106"/>
      <c r="AF469" s="106"/>
      <c r="AG469" s="90"/>
      <c r="AH469" s="100"/>
    </row>
    <row r="470" spans="1:38" ht="56.25" x14ac:dyDescent="0.25">
      <c r="A470" s="2" t="s">
        <v>449</v>
      </c>
      <c r="E470" s="13">
        <v>360</v>
      </c>
      <c r="F470" s="13" t="s">
        <v>339</v>
      </c>
      <c r="G470" s="13" t="s">
        <v>360</v>
      </c>
      <c r="H470" s="8">
        <v>1</v>
      </c>
      <c r="I470" s="106">
        <f>J470+K470</f>
        <v>27032.315999999999</v>
      </c>
      <c r="J470" s="106">
        <v>25680.7</v>
      </c>
      <c r="K470" s="106">
        <v>1351.616</v>
      </c>
      <c r="L470" s="69">
        <v>0</v>
      </c>
      <c r="M470" s="200">
        <v>42629</v>
      </c>
      <c r="N470" s="200">
        <v>42662</v>
      </c>
      <c r="O470" s="200">
        <v>42734</v>
      </c>
      <c r="P470" s="47">
        <v>0</v>
      </c>
      <c r="Q470" s="200">
        <v>43754</v>
      </c>
      <c r="R470" s="200">
        <v>43782</v>
      </c>
      <c r="S470" s="59">
        <f>I470-L470-P470</f>
        <v>27032.315999999999</v>
      </c>
      <c r="T470" s="200">
        <v>43802</v>
      </c>
      <c r="U470" s="200">
        <v>43824</v>
      </c>
      <c r="V470" s="199">
        <v>44165</v>
      </c>
      <c r="W470" s="34">
        <v>1</v>
      </c>
      <c r="X470" s="38" t="s">
        <v>164</v>
      </c>
      <c r="Y470" s="38"/>
      <c r="Z470" s="91">
        <v>75</v>
      </c>
      <c r="AA470" s="106">
        <f>AB470+AC470</f>
        <v>0</v>
      </c>
      <c r="AB470" s="106">
        <v>0</v>
      </c>
      <c r="AC470" s="106">
        <v>0</v>
      </c>
      <c r="AD470" s="106">
        <f>AE470+AF470</f>
        <v>0</v>
      </c>
      <c r="AE470" s="106">
        <v>0</v>
      </c>
      <c r="AF470" s="106">
        <v>0</v>
      </c>
      <c r="AG470" s="90">
        <f>AF470/I470*100</f>
        <v>0</v>
      </c>
      <c r="AH470" s="100" t="s">
        <v>518</v>
      </c>
    </row>
    <row r="471" spans="1:38" s="5" customFormat="1" ht="82.5" customHeight="1" x14ac:dyDescent="0.25">
      <c r="E471" s="50"/>
      <c r="F471" s="48" t="s">
        <v>593</v>
      </c>
      <c r="G471" s="48"/>
      <c r="H471" s="6">
        <f>H474+H477+H484+H487+H490+H494</f>
        <v>13</v>
      </c>
      <c r="I471" s="49">
        <f>I474+I477+I484+I487+I490+I494</f>
        <v>819528.67</v>
      </c>
      <c r="J471" s="49">
        <f t="shared" ref="J471:K471" si="414">J474+J477+J484+J487+J490+J494</f>
        <v>810514.21878</v>
      </c>
      <c r="K471" s="49">
        <f t="shared" si="414"/>
        <v>9014.4492200000004</v>
      </c>
      <c r="L471" s="49">
        <f>L474+L477+L484+L487+L490+L494</f>
        <v>144200.66999999998</v>
      </c>
      <c r="M471" s="50"/>
      <c r="N471" s="50"/>
      <c r="O471" s="50"/>
      <c r="P471" s="49">
        <f>P474+P477+P484+P487+P490+P494</f>
        <v>0</v>
      </c>
      <c r="Q471" s="50"/>
      <c r="R471" s="50"/>
      <c r="S471" s="49">
        <f>S474+S477+S484+S487+S490+S494</f>
        <v>675328</v>
      </c>
      <c r="T471" s="50"/>
      <c r="U471" s="50"/>
      <c r="V471" s="50"/>
      <c r="W471" s="49">
        <f>W474+W477+W484+W487+W490+W494</f>
        <v>1</v>
      </c>
      <c r="X471" s="50"/>
      <c r="Y471" s="50"/>
      <c r="Z471" s="92"/>
      <c r="AA471" s="49">
        <f t="shared" ref="AA471:AF471" si="415">AA474+AA477+AA484+AA487+AA490+AA494</f>
        <v>0</v>
      </c>
      <c r="AB471" s="49">
        <f t="shared" si="415"/>
        <v>0</v>
      </c>
      <c r="AC471" s="49">
        <f t="shared" si="415"/>
        <v>0</v>
      </c>
      <c r="AD471" s="49">
        <f t="shared" si="415"/>
        <v>0</v>
      </c>
      <c r="AE471" s="49">
        <f t="shared" si="415"/>
        <v>0</v>
      </c>
      <c r="AF471" s="49">
        <f t="shared" si="415"/>
        <v>0</v>
      </c>
      <c r="AG471" s="83"/>
      <c r="AH471" s="74"/>
    </row>
    <row r="472" spans="1:38" s="70" customFormat="1" ht="58.5" x14ac:dyDescent="0.25">
      <c r="E472" s="71"/>
      <c r="F472" s="52" t="s">
        <v>362</v>
      </c>
      <c r="G472" s="52"/>
      <c r="H472" s="27">
        <f>H475+H478+H485+H488+H495</f>
        <v>7</v>
      </c>
      <c r="I472" s="72">
        <f>I475+I478+I485+I488+I495</f>
        <v>719479.02</v>
      </c>
      <c r="J472" s="72">
        <f t="shared" ref="J472:K472" si="416">J475+J478+J485+J488+J495</f>
        <v>711565.11577999999</v>
      </c>
      <c r="K472" s="72">
        <f t="shared" si="416"/>
        <v>7913.9042200000004</v>
      </c>
      <c r="L472" s="72">
        <f>L475+L478+L485+L488+L495</f>
        <v>44151.02</v>
      </c>
      <c r="M472" s="71"/>
      <c r="N472" s="71"/>
      <c r="O472" s="71"/>
      <c r="P472" s="72">
        <f>P475+P478+P485+P488+P495</f>
        <v>0</v>
      </c>
      <c r="Q472" s="71"/>
      <c r="R472" s="71"/>
      <c r="S472" s="72">
        <f>S475+S478+S485+S488+S495</f>
        <v>675328</v>
      </c>
      <c r="T472" s="71"/>
      <c r="U472" s="71"/>
      <c r="V472" s="71"/>
      <c r="W472" s="72">
        <f>W475+W478+W485+W488+W495</f>
        <v>1</v>
      </c>
      <c r="X472" s="72"/>
      <c r="Y472" s="72"/>
      <c r="Z472" s="93"/>
      <c r="AA472" s="72">
        <f t="shared" ref="AA472:AF472" si="417">AA475+AA478+AA485+AA488+AA495</f>
        <v>0</v>
      </c>
      <c r="AB472" s="72">
        <f t="shared" si="417"/>
        <v>0</v>
      </c>
      <c r="AC472" s="72">
        <f t="shared" si="417"/>
        <v>0</v>
      </c>
      <c r="AD472" s="72">
        <f t="shared" si="417"/>
        <v>0</v>
      </c>
      <c r="AE472" s="72">
        <f t="shared" si="417"/>
        <v>0</v>
      </c>
      <c r="AF472" s="72">
        <f t="shared" si="417"/>
        <v>0</v>
      </c>
      <c r="AG472" s="85"/>
      <c r="AH472" s="75"/>
    </row>
    <row r="473" spans="1:38" s="70" customFormat="1" ht="78" x14ac:dyDescent="0.25">
      <c r="E473" s="71"/>
      <c r="F473" s="52" t="s">
        <v>361</v>
      </c>
      <c r="G473" s="52"/>
      <c r="H473" s="27">
        <f>H481+H491+H498</f>
        <v>6</v>
      </c>
      <c r="I473" s="72">
        <f>I481+I491+I498</f>
        <v>100049.65</v>
      </c>
      <c r="J473" s="72">
        <f t="shared" ref="J473:K473" si="418">J481+J491+J498</f>
        <v>98949.103000000003</v>
      </c>
      <c r="K473" s="72">
        <f t="shared" si="418"/>
        <v>1100.5450000000001</v>
      </c>
      <c r="L473" s="72">
        <f>L481+L491+L498</f>
        <v>100049.65</v>
      </c>
      <c r="M473" s="71"/>
      <c r="N473" s="71"/>
      <c r="O473" s="71"/>
      <c r="P473" s="72">
        <f>P481+P491+P498</f>
        <v>0</v>
      </c>
      <c r="Q473" s="71"/>
      <c r="R473" s="71"/>
      <c r="S473" s="72">
        <f>S481+S491+S498</f>
        <v>0</v>
      </c>
      <c r="T473" s="71"/>
      <c r="U473" s="71"/>
      <c r="V473" s="71"/>
      <c r="W473" s="72">
        <f>W481+W491+W498</f>
        <v>0</v>
      </c>
      <c r="X473" s="72"/>
      <c r="Y473" s="72"/>
      <c r="Z473" s="93"/>
      <c r="AA473" s="72">
        <f t="shared" ref="AA473:AF473" si="419">AA481+AA491+AA498</f>
        <v>0</v>
      </c>
      <c r="AB473" s="72">
        <f t="shared" si="419"/>
        <v>0</v>
      </c>
      <c r="AC473" s="72">
        <f t="shared" si="419"/>
        <v>0</v>
      </c>
      <c r="AD473" s="72">
        <f t="shared" si="419"/>
        <v>0</v>
      </c>
      <c r="AE473" s="72">
        <f t="shared" si="419"/>
        <v>0</v>
      </c>
      <c r="AF473" s="72">
        <f t="shared" si="419"/>
        <v>0</v>
      </c>
      <c r="AG473" s="85"/>
      <c r="AH473" s="75"/>
    </row>
    <row r="474" spans="1:38" s="19" customFormat="1" ht="19.5" x14ac:dyDescent="0.25">
      <c r="E474" s="112"/>
      <c r="F474" s="114" t="s">
        <v>14</v>
      </c>
      <c r="G474" s="112"/>
      <c r="H474" s="23">
        <f>H475</f>
        <v>1</v>
      </c>
      <c r="I474" s="115">
        <f>I475</f>
        <v>246288.34</v>
      </c>
      <c r="J474" s="115">
        <f t="shared" ref="J474" si="420">J475</f>
        <v>243579.16826000001</v>
      </c>
      <c r="K474" s="115">
        <f t="shared" ref="K474" si="421">K475</f>
        <v>2709.1717399999998</v>
      </c>
      <c r="L474" s="115">
        <f>L475</f>
        <v>3175.34</v>
      </c>
      <c r="M474" s="63"/>
      <c r="N474" s="63"/>
      <c r="O474" s="63"/>
      <c r="P474" s="115">
        <f>P475</f>
        <v>0</v>
      </c>
      <c r="Q474" s="63"/>
      <c r="R474" s="63"/>
      <c r="S474" s="115">
        <f>S475</f>
        <v>243113</v>
      </c>
      <c r="T474" s="63"/>
      <c r="U474" s="63"/>
      <c r="V474" s="63"/>
      <c r="W474" s="115">
        <f t="shared" ref="W474" si="422">W475</f>
        <v>0</v>
      </c>
      <c r="X474" s="114"/>
      <c r="Y474" s="114"/>
      <c r="Z474" s="130"/>
      <c r="AA474" s="115">
        <f t="shared" ref="AA474" si="423">AA475</f>
        <v>0</v>
      </c>
      <c r="AB474" s="115">
        <f t="shared" ref="AB474" si="424">AB475</f>
        <v>0</v>
      </c>
      <c r="AC474" s="115">
        <f t="shared" ref="AC474" si="425">AC475</f>
        <v>0</v>
      </c>
      <c r="AD474" s="115">
        <f t="shared" ref="AD474" si="426">AD475</f>
        <v>0</v>
      </c>
      <c r="AE474" s="115">
        <f t="shared" ref="AE474" si="427">AE475</f>
        <v>0</v>
      </c>
      <c r="AF474" s="115">
        <f t="shared" ref="AF474" si="428">AF475</f>
        <v>0</v>
      </c>
      <c r="AG474" s="88"/>
      <c r="AH474" s="114"/>
    </row>
    <row r="475" spans="1:38" s="70" customFormat="1" ht="58.5" x14ac:dyDescent="0.25">
      <c r="E475" s="71"/>
      <c r="F475" s="52" t="s">
        <v>362</v>
      </c>
      <c r="G475" s="52"/>
      <c r="H475" s="27">
        <f>SUM(H476)</f>
        <v>1</v>
      </c>
      <c r="I475" s="72">
        <f>SUM(I476)</f>
        <v>246288.34</v>
      </c>
      <c r="J475" s="72">
        <f t="shared" ref="J475" si="429">SUM(J476)</f>
        <v>243579.16826000001</v>
      </c>
      <c r="K475" s="72">
        <f t="shared" ref="K475" si="430">SUM(K476)</f>
        <v>2709.1717399999998</v>
      </c>
      <c r="L475" s="72">
        <f>SUM(L476)</f>
        <v>3175.34</v>
      </c>
      <c r="M475" s="71"/>
      <c r="N475" s="71"/>
      <c r="O475" s="71"/>
      <c r="P475" s="72">
        <f>SUM(P476)</f>
        <v>0</v>
      </c>
      <c r="Q475" s="71"/>
      <c r="R475" s="71"/>
      <c r="S475" s="72">
        <f>SUM(S476)</f>
        <v>243113</v>
      </c>
      <c r="T475" s="71"/>
      <c r="U475" s="71"/>
      <c r="V475" s="71"/>
      <c r="W475" s="72">
        <f t="shared" ref="W475" si="431">SUM(W476)</f>
        <v>0</v>
      </c>
      <c r="X475" s="72"/>
      <c r="Y475" s="72"/>
      <c r="Z475" s="93"/>
      <c r="AA475" s="72">
        <f t="shared" ref="AA475" si="432">SUM(AA476)</f>
        <v>0</v>
      </c>
      <c r="AB475" s="72">
        <f t="shared" ref="AB475" si="433">SUM(AB476)</f>
        <v>0</v>
      </c>
      <c r="AC475" s="72">
        <f t="shared" ref="AC475" si="434">SUM(AC476)</f>
        <v>0</v>
      </c>
      <c r="AD475" s="72">
        <f t="shared" ref="AD475" si="435">SUM(AD476)</f>
        <v>0</v>
      </c>
      <c r="AE475" s="72">
        <f t="shared" ref="AE475" si="436">SUM(AE476)</f>
        <v>0</v>
      </c>
      <c r="AF475" s="72">
        <f t="shared" ref="AF475" si="437">SUM(AF476)</f>
        <v>0</v>
      </c>
      <c r="AG475" s="85"/>
      <c r="AH475" s="75"/>
    </row>
    <row r="476" spans="1:38" ht="37.5" x14ac:dyDescent="0.25">
      <c r="A476" s="41" t="s">
        <v>449</v>
      </c>
      <c r="B476" s="135" t="s">
        <v>452</v>
      </c>
      <c r="E476" s="99">
        <v>361</v>
      </c>
      <c r="F476" s="99" t="s">
        <v>600</v>
      </c>
      <c r="G476" s="99" t="s">
        <v>595</v>
      </c>
      <c r="H476" s="39">
        <v>1</v>
      </c>
      <c r="I476" s="106">
        <f>J476+K476</f>
        <v>246288.34</v>
      </c>
      <c r="J476" s="106">
        <v>243579.16826000001</v>
      </c>
      <c r="K476" s="106">
        <v>2709.1717399999998</v>
      </c>
      <c r="L476" s="106">
        <v>3175.34</v>
      </c>
      <c r="M476" s="123" t="s">
        <v>581</v>
      </c>
      <c r="N476" s="123" t="s">
        <v>581</v>
      </c>
      <c r="O476" s="119">
        <v>43946</v>
      </c>
      <c r="P476" s="106">
        <v>0</v>
      </c>
      <c r="Q476" s="121">
        <v>43960</v>
      </c>
      <c r="R476" s="121">
        <v>43992</v>
      </c>
      <c r="S476" s="80">
        <v>243113</v>
      </c>
      <c r="T476" s="121">
        <v>43997</v>
      </c>
      <c r="U476" s="121">
        <v>44042</v>
      </c>
      <c r="V476" s="121">
        <v>44772</v>
      </c>
      <c r="W476" s="106">
        <v>0</v>
      </c>
      <c r="X476" s="106">
        <v>0</v>
      </c>
      <c r="Y476" s="106"/>
      <c r="Z476" s="106">
        <v>0</v>
      </c>
      <c r="AA476" s="106">
        <f>AB476+AC476</f>
        <v>0</v>
      </c>
      <c r="AB476" s="106">
        <v>0</v>
      </c>
      <c r="AC476" s="106">
        <v>0</v>
      </c>
      <c r="AD476" s="106">
        <f>AE476+AF476</f>
        <v>0</v>
      </c>
      <c r="AE476" s="106">
        <v>0</v>
      </c>
      <c r="AF476" s="106">
        <v>0</v>
      </c>
      <c r="AG476" s="90">
        <f>AF476/I476*100</f>
        <v>0</v>
      </c>
      <c r="AH476" s="99"/>
    </row>
    <row r="477" spans="1:38" s="19" customFormat="1" ht="39" x14ac:dyDescent="0.25">
      <c r="E477" s="112"/>
      <c r="F477" s="114" t="s">
        <v>29</v>
      </c>
      <c r="G477" s="112"/>
      <c r="H477" s="23">
        <f>H478+H481</f>
        <v>4</v>
      </c>
      <c r="I477" s="115">
        <f>I478+I481</f>
        <v>141655.48000000001</v>
      </c>
      <c r="J477" s="115">
        <f t="shared" ref="J477:L477" si="438">J478+J481</f>
        <v>140097.63386999999</v>
      </c>
      <c r="K477" s="115">
        <f t="shared" si="438"/>
        <v>1557.8441300000002</v>
      </c>
      <c r="L477" s="115">
        <f t="shared" si="438"/>
        <v>14440.480000000001</v>
      </c>
      <c r="M477" s="63"/>
      <c r="N477" s="63"/>
      <c r="O477" s="63"/>
      <c r="P477" s="115">
        <f t="shared" ref="P477" si="439">P478+P481</f>
        <v>0</v>
      </c>
      <c r="Q477" s="63"/>
      <c r="R477" s="63"/>
      <c r="S477" s="115">
        <f t="shared" ref="S477" si="440">S478+S481</f>
        <v>127215</v>
      </c>
      <c r="T477" s="63"/>
      <c r="U477" s="63"/>
      <c r="V477" s="63"/>
      <c r="W477" s="115">
        <f t="shared" ref="W477" si="441">W478+W481</f>
        <v>1</v>
      </c>
      <c r="X477" s="114"/>
      <c r="Y477" s="114"/>
      <c r="Z477" s="130"/>
      <c r="AA477" s="115">
        <f t="shared" ref="AA477" si="442">AA478+AA481</f>
        <v>0</v>
      </c>
      <c r="AB477" s="115">
        <f t="shared" ref="AB477" si="443">AB478+AB481</f>
        <v>0</v>
      </c>
      <c r="AC477" s="115">
        <f t="shared" ref="AC477" si="444">AC478+AC481</f>
        <v>0</v>
      </c>
      <c r="AD477" s="115">
        <f t="shared" ref="AD477" si="445">AD478+AD481</f>
        <v>0</v>
      </c>
      <c r="AE477" s="115">
        <f t="shared" ref="AE477" si="446">AE478+AE481</f>
        <v>0</v>
      </c>
      <c r="AF477" s="115">
        <f t="shared" ref="AF477" si="447">AF478+AF481</f>
        <v>0</v>
      </c>
      <c r="AG477" s="88"/>
      <c r="AH477" s="114"/>
    </row>
    <row r="478" spans="1:38" s="70" customFormat="1" ht="58.5" x14ac:dyDescent="0.25">
      <c r="E478" s="71"/>
      <c r="F478" s="52" t="s">
        <v>362</v>
      </c>
      <c r="G478" s="52"/>
      <c r="H478" s="27">
        <f>SUM(H479:H480)</f>
        <v>2</v>
      </c>
      <c r="I478" s="72">
        <f>SUM(I479:I480)</f>
        <v>129605.83</v>
      </c>
      <c r="J478" s="72">
        <f t="shared" ref="J478" si="448">SUM(J479:J480)</f>
        <v>128180.53087</v>
      </c>
      <c r="K478" s="72">
        <f t="shared" ref="K478" si="449">SUM(K479:K480)</f>
        <v>1425.2991300000001</v>
      </c>
      <c r="L478" s="72">
        <f>SUM(L479:L480)</f>
        <v>2390.83</v>
      </c>
      <c r="M478" s="71"/>
      <c r="N478" s="71"/>
      <c r="O478" s="71"/>
      <c r="P478" s="72">
        <f>SUM(P479:P480)</f>
        <v>0</v>
      </c>
      <c r="Q478" s="71"/>
      <c r="R478" s="71"/>
      <c r="S478" s="72">
        <f>SUM(S479:S480)</f>
        <v>127215</v>
      </c>
      <c r="T478" s="71"/>
      <c r="U478" s="71"/>
      <c r="V478" s="71"/>
      <c r="W478" s="72">
        <f>SUM(W479:W480)</f>
        <v>1</v>
      </c>
      <c r="X478" s="72"/>
      <c r="Y478" s="72"/>
      <c r="Z478" s="93"/>
      <c r="AA478" s="72">
        <f t="shared" ref="AA478" si="450">SUM(AA479:AA480)</f>
        <v>0</v>
      </c>
      <c r="AB478" s="72">
        <f t="shared" ref="AB478" si="451">SUM(AB479:AB480)</f>
        <v>0</v>
      </c>
      <c r="AC478" s="72">
        <f t="shared" ref="AC478" si="452">SUM(AC479:AC480)</f>
        <v>0</v>
      </c>
      <c r="AD478" s="72">
        <f t="shared" ref="AD478" si="453">SUM(AD479:AD480)</f>
        <v>0</v>
      </c>
      <c r="AE478" s="72">
        <f t="shared" ref="AE478" si="454">SUM(AE479:AE480)</f>
        <v>0</v>
      </c>
      <c r="AF478" s="72">
        <f t="shared" ref="AF478" si="455">SUM(AF479:AF480)</f>
        <v>0</v>
      </c>
      <c r="AG478" s="85"/>
      <c r="AH478" s="75"/>
    </row>
    <row r="479" spans="1:38" ht="37.5" x14ac:dyDescent="0.25">
      <c r="A479" s="2" t="s">
        <v>449</v>
      </c>
      <c r="E479" s="99">
        <v>362</v>
      </c>
      <c r="F479" s="99" t="s">
        <v>598</v>
      </c>
      <c r="G479" s="99" t="s">
        <v>595</v>
      </c>
      <c r="H479" s="39">
        <v>1</v>
      </c>
      <c r="I479" s="106">
        <f>J479+K479</f>
        <v>7215</v>
      </c>
      <c r="J479" s="106">
        <v>7136</v>
      </c>
      <c r="K479" s="106">
        <v>79</v>
      </c>
      <c r="L479" s="106">
        <v>0</v>
      </c>
      <c r="M479" s="123" t="s">
        <v>581</v>
      </c>
      <c r="N479" s="123" t="s">
        <v>581</v>
      </c>
      <c r="O479" s="123" t="s">
        <v>581</v>
      </c>
      <c r="P479" s="106">
        <v>0</v>
      </c>
      <c r="Q479" s="123" t="s">
        <v>581</v>
      </c>
      <c r="R479" s="123" t="s">
        <v>581</v>
      </c>
      <c r="S479" s="80">
        <v>7215</v>
      </c>
      <c r="T479" s="123" t="s">
        <v>581</v>
      </c>
      <c r="U479" s="123" t="s">
        <v>581</v>
      </c>
      <c r="V479" s="119">
        <v>44066</v>
      </c>
      <c r="W479" s="40">
        <v>1</v>
      </c>
      <c r="X479" s="38" t="s">
        <v>118</v>
      </c>
      <c r="Y479" s="38"/>
      <c r="Z479" s="106">
        <v>0</v>
      </c>
      <c r="AA479" s="106">
        <f t="shared" ref="AA479:AA480" si="456">AB479+AC479</f>
        <v>0</v>
      </c>
      <c r="AB479" s="106">
        <v>0</v>
      </c>
      <c r="AC479" s="106">
        <v>0</v>
      </c>
      <c r="AD479" s="106">
        <f t="shared" ref="AD479:AD480" si="457">AE479+AF479</f>
        <v>0</v>
      </c>
      <c r="AE479" s="106">
        <v>0</v>
      </c>
      <c r="AF479" s="106">
        <v>0</v>
      </c>
      <c r="AG479" s="90">
        <f>AF479/I479*100</f>
        <v>0</v>
      </c>
      <c r="AH479" s="99"/>
    </row>
    <row r="480" spans="1:38" ht="37.5" x14ac:dyDescent="0.25">
      <c r="A480" s="41" t="s">
        <v>449</v>
      </c>
      <c r="B480" s="135" t="s">
        <v>452</v>
      </c>
      <c r="E480" s="99">
        <v>363</v>
      </c>
      <c r="F480" s="99" t="s">
        <v>599</v>
      </c>
      <c r="G480" s="99" t="s">
        <v>595</v>
      </c>
      <c r="H480" s="39">
        <v>1</v>
      </c>
      <c r="I480" s="106">
        <f>J480+K480</f>
        <v>122390.83</v>
      </c>
      <c r="J480" s="106">
        <v>121044.53087</v>
      </c>
      <c r="K480" s="106">
        <v>1346.2991300000001</v>
      </c>
      <c r="L480" s="106">
        <v>2390.83</v>
      </c>
      <c r="M480" s="123" t="s">
        <v>581</v>
      </c>
      <c r="N480" s="123" t="s">
        <v>581</v>
      </c>
      <c r="O480" s="119">
        <v>43946</v>
      </c>
      <c r="P480" s="106">
        <v>0</v>
      </c>
      <c r="Q480" s="121">
        <v>43960</v>
      </c>
      <c r="R480" s="121">
        <v>43992</v>
      </c>
      <c r="S480" s="80">
        <v>120000</v>
      </c>
      <c r="T480" s="121">
        <v>43997</v>
      </c>
      <c r="U480" s="121">
        <v>44042</v>
      </c>
      <c r="V480" s="121">
        <v>44407</v>
      </c>
      <c r="W480" s="106">
        <v>0</v>
      </c>
      <c r="X480" s="106">
        <v>0</v>
      </c>
      <c r="Y480" s="106"/>
      <c r="Z480" s="106">
        <v>0</v>
      </c>
      <c r="AA480" s="106">
        <f t="shared" si="456"/>
        <v>0</v>
      </c>
      <c r="AB480" s="106">
        <v>0</v>
      </c>
      <c r="AC480" s="106">
        <v>0</v>
      </c>
      <c r="AD480" s="106">
        <f t="shared" si="457"/>
        <v>0</v>
      </c>
      <c r="AE480" s="106">
        <v>0</v>
      </c>
      <c r="AF480" s="106">
        <v>0</v>
      </c>
      <c r="AG480" s="90">
        <f>AF480/I480*100</f>
        <v>0</v>
      </c>
      <c r="AH480" s="99"/>
    </row>
    <row r="481" spans="1:34" s="70" customFormat="1" ht="78" x14ac:dyDescent="0.25">
      <c r="E481" s="71"/>
      <c r="F481" s="52" t="s">
        <v>361</v>
      </c>
      <c r="G481" s="52"/>
      <c r="H481" s="27">
        <f>SUM(H482:H483)</f>
        <v>2</v>
      </c>
      <c r="I481" s="72">
        <f>SUM(I482:I483)</f>
        <v>12049.650000000001</v>
      </c>
      <c r="J481" s="72">
        <f t="shared" ref="J481" si="458">SUM(J482:J483)</f>
        <v>11917.102999999999</v>
      </c>
      <c r="K481" s="72">
        <f t="shared" ref="K481" si="459">SUM(K482:K483)</f>
        <v>132.54500000000002</v>
      </c>
      <c r="L481" s="72">
        <f>SUM(L482:L483)</f>
        <v>12049.650000000001</v>
      </c>
      <c r="M481" s="71"/>
      <c r="N481" s="71"/>
      <c r="O481" s="71"/>
      <c r="P481" s="72">
        <f>SUM(P482:P483)</f>
        <v>0</v>
      </c>
      <c r="Q481" s="71"/>
      <c r="R481" s="71"/>
      <c r="S481" s="72">
        <f>SUM(S482:S483)</f>
        <v>0</v>
      </c>
      <c r="T481" s="71"/>
      <c r="U481" s="71"/>
      <c r="V481" s="71"/>
      <c r="W481" s="72">
        <f>SUM(W482:W483)</f>
        <v>0</v>
      </c>
      <c r="X481" s="72"/>
      <c r="Y481" s="72"/>
      <c r="Z481" s="93"/>
      <c r="AA481" s="72">
        <f t="shared" ref="AA481" si="460">SUM(AA482:AA483)</f>
        <v>0</v>
      </c>
      <c r="AB481" s="72">
        <f t="shared" ref="AB481" si="461">SUM(AB482:AB483)</f>
        <v>0</v>
      </c>
      <c r="AC481" s="72">
        <f t="shared" ref="AC481" si="462">SUM(AC482:AC483)</f>
        <v>0</v>
      </c>
      <c r="AD481" s="72">
        <f t="shared" ref="AD481" si="463">SUM(AD482:AD483)</f>
        <v>0</v>
      </c>
      <c r="AE481" s="72">
        <f t="shared" ref="AE481" si="464">SUM(AE482:AE483)</f>
        <v>0</v>
      </c>
      <c r="AF481" s="72">
        <f t="shared" ref="AF481" si="465">SUM(AF482:AF483)</f>
        <v>0</v>
      </c>
      <c r="AG481" s="85"/>
      <c r="AH481" s="75"/>
    </row>
    <row r="482" spans="1:34" ht="37.5" x14ac:dyDescent="0.25">
      <c r="A482" s="41" t="s">
        <v>450</v>
      </c>
      <c r="E482" s="99">
        <v>364</v>
      </c>
      <c r="F482" s="99" t="s">
        <v>604</v>
      </c>
      <c r="G482" s="99" t="s">
        <v>595</v>
      </c>
      <c r="H482" s="100">
        <v>1</v>
      </c>
      <c r="I482" s="106">
        <v>6327.76</v>
      </c>
      <c r="J482" s="100">
        <v>6258.1540000000005</v>
      </c>
      <c r="K482" s="100">
        <v>69.605000000000004</v>
      </c>
      <c r="L482" s="106">
        <v>6327.76</v>
      </c>
      <c r="M482" s="119">
        <v>43951</v>
      </c>
      <c r="N482" s="108">
        <v>43996</v>
      </c>
      <c r="O482" s="108">
        <v>44108</v>
      </c>
      <c r="P482" s="106">
        <v>0</v>
      </c>
      <c r="Q482" s="156">
        <v>44118</v>
      </c>
      <c r="R482" s="108">
        <v>44170</v>
      </c>
      <c r="S482" s="106">
        <v>0</v>
      </c>
      <c r="T482" s="106">
        <v>0</v>
      </c>
      <c r="U482" s="106">
        <v>0</v>
      </c>
      <c r="V482" s="106">
        <v>0</v>
      </c>
      <c r="W482" s="106">
        <v>0</v>
      </c>
      <c r="X482" s="106">
        <v>0</v>
      </c>
      <c r="Y482" s="106"/>
      <c r="Z482" s="106">
        <v>0</v>
      </c>
      <c r="AA482" s="106">
        <f t="shared" ref="AA482:AA483" si="466">AB482+AC482</f>
        <v>0</v>
      </c>
      <c r="AB482" s="106">
        <v>0</v>
      </c>
      <c r="AC482" s="106">
        <v>0</v>
      </c>
      <c r="AD482" s="106">
        <f t="shared" ref="AD482:AD483" si="467">AE482+AF482</f>
        <v>0</v>
      </c>
      <c r="AE482" s="106">
        <v>0</v>
      </c>
      <c r="AF482" s="106">
        <v>0</v>
      </c>
      <c r="AG482" s="90">
        <f>AF482/I482*100</f>
        <v>0</v>
      </c>
      <c r="AH482" s="99"/>
    </row>
    <row r="483" spans="1:34" ht="37.5" x14ac:dyDescent="0.25">
      <c r="A483" s="41" t="s">
        <v>450</v>
      </c>
      <c r="E483" s="99">
        <v>365</v>
      </c>
      <c r="F483" s="99" t="s">
        <v>605</v>
      </c>
      <c r="G483" s="99" t="s">
        <v>595</v>
      </c>
      <c r="H483" s="100">
        <v>1</v>
      </c>
      <c r="I483" s="106">
        <v>5721.89</v>
      </c>
      <c r="J483" s="100">
        <v>5658.9489999999996</v>
      </c>
      <c r="K483" s="100">
        <v>62.94</v>
      </c>
      <c r="L483" s="106">
        <v>5721.89</v>
      </c>
      <c r="M483" s="119">
        <v>43951</v>
      </c>
      <c r="N483" s="108">
        <v>43996</v>
      </c>
      <c r="O483" s="108">
        <v>44108</v>
      </c>
      <c r="P483" s="106">
        <v>0</v>
      </c>
      <c r="Q483" s="156">
        <v>44118</v>
      </c>
      <c r="R483" s="108">
        <v>44170</v>
      </c>
      <c r="S483" s="106">
        <v>0</v>
      </c>
      <c r="T483" s="106">
        <v>0</v>
      </c>
      <c r="U483" s="106">
        <v>0</v>
      </c>
      <c r="V483" s="106">
        <v>0</v>
      </c>
      <c r="W483" s="106">
        <v>0</v>
      </c>
      <c r="X483" s="106">
        <v>0</v>
      </c>
      <c r="Y483" s="106"/>
      <c r="Z483" s="106">
        <v>0</v>
      </c>
      <c r="AA483" s="106">
        <f t="shared" si="466"/>
        <v>0</v>
      </c>
      <c r="AB483" s="106">
        <v>0</v>
      </c>
      <c r="AC483" s="106">
        <v>0</v>
      </c>
      <c r="AD483" s="106">
        <f t="shared" si="467"/>
        <v>0</v>
      </c>
      <c r="AE483" s="106">
        <v>0</v>
      </c>
      <c r="AF483" s="106">
        <v>0</v>
      </c>
      <c r="AG483" s="90">
        <f>AF483/I483*100</f>
        <v>0</v>
      </c>
      <c r="AH483" s="99"/>
    </row>
    <row r="484" spans="1:34" s="19" customFormat="1" ht="39" x14ac:dyDescent="0.25">
      <c r="E484" s="112"/>
      <c r="F484" s="114" t="s">
        <v>57</v>
      </c>
      <c r="G484" s="112"/>
      <c r="H484" s="23">
        <f>H485</f>
        <v>1</v>
      </c>
      <c r="I484" s="115">
        <f>I485</f>
        <v>89150.18</v>
      </c>
      <c r="J484" s="115">
        <f t="shared" ref="J484" si="468">J485</f>
        <v>88169.528019999998</v>
      </c>
      <c r="K484" s="115">
        <f t="shared" ref="K484" si="469">K485</f>
        <v>980.65198000000009</v>
      </c>
      <c r="L484" s="115">
        <f t="shared" ref="L484" si="470">L485</f>
        <v>14150.18</v>
      </c>
      <c r="M484" s="63"/>
      <c r="N484" s="63"/>
      <c r="O484" s="63"/>
      <c r="P484" s="115">
        <f t="shared" ref="P484" si="471">P485</f>
        <v>0</v>
      </c>
      <c r="Q484" s="63"/>
      <c r="R484" s="63"/>
      <c r="S484" s="115">
        <f t="shared" ref="S484" si="472">S485</f>
        <v>75000</v>
      </c>
      <c r="T484" s="63"/>
      <c r="U484" s="63"/>
      <c r="V484" s="63"/>
      <c r="W484" s="115">
        <f t="shared" ref="W484" si="473">W485</f>
        <v>0</v>
      </c>
      <c r="X484" s="114"/>
      <c r="Y484" s="114"/>
      <c r="Z484" s="130"/>
      <c r="AA484" s="115">
        <f t="shared" ref="AA484" si="474">AA485</f>
        <v>0</v>
      </c>
      <c r="AB484" s="115">
        <f t="shared" ref="AB484" si="475">AB485</f>
        <v>0</v>
      </c>
      <c r="AC484" s="115">
        <f t="shared" ref="AC484" si="476">AC485</f>
        <v>0</v>
      </c>
      <c r="AD484" s="115">
        <f t="shared" ref="AD484" si="477">AD485</f>
        <v>0</v>
      </c>
      <c r="AE484" s="115">
        <f t="shared" ref="AE484" si="478">AE485</f>
        <v>0</v>
      </c>
      <c r="AF484" s="115">
        <f t="shared" ref="AF484" si="479">AF485</f>
        <v>0</v>
      </c>
      <c r="AG484" s="88"/>
      <c r="AH484" s="114"/>
    </row>
    <row r="485" spans="1:34" s="70" customFormat="1" ht="58.5" x14ac:dyDescent="0.25">
      <c r="E485" s="71"/>
      <c r="F485" s="52" t="s">
        <v>362</v>
      </c>
      <c r="G485" s="52"/>
      <c r="H485" s="27">
        <f>SUM(H486)</f>
        <v>1</v>
      </c>
      <c r="I485" s="72">
        <f>SUM(I486)</f>
        <v>89150.18</v>
      </c>
      <c r="J485" s="72">
        <f t="shared" ref="J485" si="480">SUM(J486)</f>
        <v>88169.528019999998</v>
      </c>
      <c r="K485" s="72">
        <f t="shared" ref="K485" si="481">SUM(K486)</f>
        <v>980.65198000000009</v>
      </c>
      <c r="L485" s="72">
        <f>SUM(L486)</f>
        <v>14150.18</v>
      </c>
      <c r="M485" s="71"/>
      <c r="N485" s="71"/>
      <c r="O485" s="71"/>
      <c r="P485" s="72">
        <f>SUM(P486)</f>
        <v>0</v>
      </c>
      <c r="Q485" s="71"/>
      <c r="R485" s="71"/>
      <c r="S485" s="72">
        <f>SUM(S486)</f>
        <v>75000</v>
      </c>
      <c r="T485" s="71"/>
      <c r="U485" s="71"/>
      <c r="V485" s="71"/>
      <c r="W485" s="72">
        <f>SUM(W486)</f>
        <v>0</v>
      </c>
      <c r="X485" s="72"/>
      <c r="Y485" s="72"/>
      <c r="Z485" s="93"/>
      <c r="AA485" s="72">
        <f t="shared" ref="AA485:AF485" si="482">SUM(AA486)</f>
        <v>0</v>
      </c>
      <c r="AB485" s="72">
        <f t="shared" si="482"/>
        <v>0</v>
      </c>
      <c r="AC485" s="72">
        <f t="shared" si="482"/>
        <v>0</v>
      </c>
      <c r="AD485" s="72">
        <f t="shared" si="482"/>
        <v>0</v>
      </c>
      <c r="AE485" s="72">
        <f t="shared" si="482"/>
        <v>0</v>
      </c>
      <c r="AF485" s="72">
        <f t="shared" si="482"/>
        <v>0</v>
      </c>
      <c r="AG485" s="85"/>
      <c r="AH485" s="75"/>
    </row>
    <row r="486" spans="1:34" ht="37.5" x14ac:dyDescent="0.25">
      <c r="A486" s="41" t="s">
        <v>449</v>
      </c>
      <c r="B486" s="135" t="s">
        <v>452</v>
      </c>
      <c r="E486" s="99">
        <v>366</v>
      </c>
      <c r="F486" s="99" t="s">
        <v>601</v>
      </c>
      <c r="G486" s="99" t="s">
        <v>595</v>
      </c>
      <c r="H486" s="39">
        <v>1</v>
      </c>
      <c r="I486" s="106">
        <f>J486+K486</f>
        <v>89150.18</v>
      </c>
      <c r="J486" s="106">
        <v>88169.528019999998</v>
      </c>
      <c r="K486" s="106">
        <v>980.65198000000009</v>
      </c>
      <c r="L486" s="106">
        <v>14150.18</v>
      </c>
      <c r="M486" s="123" t="s">
        <v>581</v>
      </c>
      <c r="N486" s="123" t="s">
        <v>581</v>
      </c>
      <c r="O486" s="119">
        <v>44027</v>
      </c>
      <c r="P486" s="106">
        <v>0</v>
      </c>
      <c r="Q486" s="121">
        <v>44037</v>
      </c>
      <c r="R486" s="121">
        <v>44082</v>
      </c>
      <c r="S486" s="80">
        <v>75000</v>
      </c>
      <c r="T486" s="121">
        <v>44089</v>
      </c>
      <c r="U486" s="121">
        <v>44124</v>
      </c>
      <c r="V486" s="121">
        <v>44864</v>
      </c>
      <c r="W486" s="106">
        <v>0</v>
      </c>
      <c r="X486" s="106">
        <v>0</v>
      </c>
      <c r="Y486" s="106"/>
      <c r="Z486" s="106">
        <v>0</v>
      </c>
      <c r="AA486" s="106">
        <f>AB486+AC486</f>
        <v>0</v>
      </c>
      <c r="AB486" s="106">
        <v>0</v>
      </c>
      <c r="AC486" s="106">
        <v>0</v>
      </c>
      <c r="AD486" s="106">
        <f>AE486+AF486</f>
        <v>0</v>
      </c>
      <c r="AE486" s="106">
        <v>0</v>
      </c>
      <c r="AF486" s="106">
        <v>0</v>
      </c>
      <c r="AG486" s="90">
        <f>AF486/I486*100</f>
        <v>0</v>
      </c>
      <c r="AH486" s="99"/>
    </row>
    <row r="487" spans="1:34" s="19" customFormat="1" ht="19.5" x14ac:dyDescent="0.25">
      <c r="E487" s="112"/>
      <c r="F487" s="114" t="s">
        <v>170</v>
      </c>
      <c r="G487" s="112"/>
      <c r="H487" s="23">
        <f>H488</f>
        <v>1</v>
      </c>
      <c r="I487" s="115">
        <f>I488</f>
        <v>153089.67000000001</v>
      </c>
      <c r="J487" s="115">
        <f t="shared" ref="J487:L487" si="483">J488</f>
        <v>151405.68363000001</v>
      </c>
      <c r="K487" s="115">
        <f t="shared" si="483"/>
        <v>1683.9863700000001</v>
      </c>
      <c r="L487" s="115">
        <f t="shared" si="483"/>
        <v>3089.67</v>
      </c>
      <c r="M487" s="63"/>
      <c r="N487" s="63"/>
      <c r="O487" s="63"/>
      <c r="P487" s="115">
        <f t="shared" ref="P487" si="484">P488</f>
        <v>0</v>
      </c>
      <c r="Q487" s="63"/>
      <c r="R487" s="63"/>
      <c r="S487" s="115">
        <f t="shared" ref="S487" si="485">S488</f>
        <v>150000</v>
      </c>
      <c r="T487" s="63"/>
      <c r="U487" s="63"/>
      <c r="V487" s="63"/>
      <c r="W487" s="115">
        <f t="shared" ref="W487" si="486">W488</f>
        <v>0</v>
      </c>
      <c r="X487" s="114"/>
      <c r="Y487" s="114"/>
      <c r="Z487" s="130"/>
      <c r="AA487" s="115">
        <f t="shared" ref="AA487" si="487">AA488</f>
        <v>0</v>
      </c>
      <c r="AB487" s="115">
        <f t="shared" ref="AB487" si="488">AB488</f>
        <v>0</v>
      </c>
      <c r="AC487" s="115">
        <f t="shared" ref="AC487" si="489">AC488</f>
        <v>0</v>
      </c>
      <c r="AD487" s="115">
        <f t="shared" ref="AD487" si="490">AD488</f>
        <v>0</v>
      </c>
      <c r="AE487" s="115">
        <f t="shared" ref="AE487" si="491">AE488</f>
        <v>0</v>
      </c>
      <c r="AF487" s="115">
        <f t="shared" ref="AF487" si="492">AF488</f>
        <v>0</v>
      </c>
      <c r="AG487" s="88"/>
      <c r="AH487" s="114"/>
    </row>
    <row r="488" spans="1:34" s="70" customFormat="1" ht="58.5" x14ac:dyDescent="0.25">
      <c r="E488" s="71"/>
      <c r="F488" s="52" t="s">
        <v>362</v>
      </c>
      <c r="G488" s="52"/>
      <c r="H488" s="27">
        <f>SUM(H489)</f>
        <v>1</v>
      </c>
      <c r="I488" s="72">
        <f>SUM(I489)</f>
        <v>153089.67000000001</v>
      </c>
      <c r="J488" s="72">
        <f t="shared" ref="J488:K488" si="493">SUM(J489)</f>
        <v>151405.68363000001</v>
      </c>
      <c r="K488" s="72">
        <f t="shared" si="493"/>
        <v>1683.9863700000001</v>
      </c>
      <c r="L488" s="72">
        <f>SUM(L489)</f>
        <v>3089.67</v>
      </c>
      <c r="M488" s="71"/>
      <c r="N488" s="71"/>
      <c r="O488" s="71"/>
      <c r="P488" s="72">
        <f t="shared" ref="P488" si="494">SUM(P489)</f>
        <v>0</v>
      </c>
      <c r="Q488" s="71"/>
      <c r="R488" s="71"/>
      <c r="S488" s="72">
        <f t="shared" ref="S488" si="495">SUM(S489)</f>
        <v>150000</v>
      </c>
      <c r="T488" s="71"/>
      <c r="U488" s="71"/>
      <c r="V488" s="71"/>
      <c r="W488" s="72">
        <f t="shared" ref="W488" si="496">SUM(W489)</f>
        <v>0</v>
      </c>
      <c r="X488" s="72"/>
      <c r="Y488" s="72"/>
      <c r="Z488" s="93"/>
      <c r="AA488" s="72">
        <f t="shared" ref="AA488" si="497">SUM(AA489)</f>
        <v>0</v>
      </c>
      <c r="AB488" s="72">
        <f t="shared" ref="AB488" si="498">SUM(AB489)</f>
        <v>0</v>
      </c>
      <c r="AC488" s="72">
        <f t="shared" ref="AC488" si="499">SUM(AC489)</f>
        <v>0</v>
      </c>
      <c r="AD488" s="72">
        <f t="shared" ref="AD488" si="500">SUM(AD489)</f>
        <v>0</v>
      </c>
      <c r="AE488" s="72">
        <f t="shared" ref="AE488" si="501">SUM(AE489)</f>
        <v>0</v>
      </c>
      <c r="AF488" s="72">
        <f t="shared" ref="AF488" si="502">SUM(AF489)</f>
        <v>0</v>
      </c>
      <c r="AG488" s="85"/>
      <c r="AH488" s="75"/>
    </row>
    <row r="489" spans="1:34" ht="37.5" x14ac:dyDescent="0.25">
      <c r="A489" s="41" t="s">
        <v>449</v>
      </c>
      <c r="B489" s="135" t="s">
        <v>452</v>
      </c>
      <c r="E489" s="99">
        <v>367</v>
      </c>
      <c r="F489" s="99" t="s">
        <v>597</v>
      </c>
      <c r="G489" s="99" t="s">
        <v>595</v>
      </c>
      <c r="H489" s="39">
        <v>1</v>
      </c>
      <c r="I489" s="106">
        <f>J489+K489</f>
        <v>153089.67000000001</v>
      </c>
      <c r="J489" s="106">
        <v>151405.68363000001</v>
      </c>
      <c r="K489" s="106">
        <v>1683.9863700000001</v>
      </c>
      <c r="L489" s="106">
        <v>3089.67</v>
      </c>
      <c r="M489" s="123" t="s">
        <v>581</v>
      </c>
      <c r="N489" s="123" t="s">
        <v>581</v>
      </c>
      <c r="O489" s="119">
        <v>43966</v>
      </c>
      <c r="P489" s="106">
        <v>0</v>
      </c>
      <c r="Q489" s="121">
        <v>43971</v>
      </c>
      <c r="R489" s="121">
        <v>44016</v>
      </c>
      <c r="S489" s="80">
        <v>150000</v>
      </c>
      <c r="T489" s="121">
        <v>44022</v>
      </c>
      <c r="U489" s="121">
        <v>44067</v>
      </c>
      <c r="V489" s="121">
        <v>44804</v>
      </c>
      <c r="W489" s="106">
        <v>0</v>
      </c>
      <c r="X489" s="106">
        <v>0</v>
      </c>
      <c r="Y489" s="106"/>
      <c r="Z489" s="106">
        <v>0</v>
      </c>
      <c r="AA489" s="106">
        <f>AB489+AC489</f>
        <v>0</v>
      </c>
      <c r="AB489" s="106">
        <v>0</v>
      </c>
      <c r="AC489" s="106">
        <v>0</v>
      </c>
      <c r="AD489" s="106">
        <f>AE489+AF489</f>
        <v>0</v>
      </c>
      <c r="AE489" s="106">
        <v>0</v>
      </c>
      <c r="AF489" s="106">
        <v>0</v>
      </c>
      <c r="AG489" s="90">
        <f>AF489/I489*100</f>
        <v>0</v>
      </c>
      <c r="AH489" s="99"/>
    </row>
    <row r="490" spans="1:34" s="19" customFormat="1" ht="19.5" x14ac:dyDescent="0.25">
      <c r="E490" s="112"/>
      <c r="F490" s="114" t="s">
        <v>106</v>
      </c>
      <c r="G490" s="112"/>
      <c r="H490" s="23">
        <f>H491</f>
        <v>2</v>
      </c>
      <c r="I490" s="115">
        <f>I491</f>
        <v>38000</v>
      </c>
      <c r="J490" s="115">
        <f t="shared" ref="J490:L490" si="503">J491</f>
        <v>37582</v>
      </c>
      <c r="K490" s="115">
        <f t="shared" si="503"/>
        <v>418</v>
      </c>
      <c r="L490" s="115">
        <f t="shared" si="503"/>
        <v>38000</v>
      </c>
      <c r="M490" s="63"/>
      <c r="N490" s="63"/>
      <c r="O490" s="63"/>
      <c r="P490" s="115">
        <f t="shared" ref="P490" si="504">P491</f>
        <v>0</v>
      </c>
      <c r="Q490" s="63"/>
      <c r="R490" s="63"/>
      <c r="S490" s="115">
        <f t="shared" ref="S490" si="505">S491</f>
        <v>0</v>
      </c>
      <c r="T490" s="63"/>
      <c r="U490" s="63"/>
      <c r="V490" s="63"/>
      <c r="W490" s="115">
        <f t="shared" ref="W490" si="506">W491</f>
        <v>0</v>
      </c>
      <c r="X490" s="114"/>
      <c r="Y490" s="114"/>
      <c r="Z490" s="130"/>
      <c r="AA490" s="115">
        <f t="shared" ref="AA490" si="507">AA491</f>
        <v>0</v>
      </c>
      <c r="AB490" s="115">
        <f t="shared" ref="AB490" si="508">AB491</f>
        <v>0</v>
      </c>
      <c r="AC490" s="115">
        <f t="shared" ref="AC490" si="509">AC491</f>
        <v>0</v>
      </c>
      <c r="AD490" s="115">
        <f t="shared" ref="AD490" si="510">AD491</f>
        <v>0</v>
      </c>
      <c r="AE490" s="115">
        <f t="shared" ref="AE490" si="511">AE491</f>
        <v>0</v>
      </c>
      <c r="AF490" s="115">
        <f t="shared" ref="AF490" si="512">AF491</f>
        <v>0</v>
      </c>
      <c r="AG490" s="88"/>
      <c r="AH490" s="114"/>
    </row>
    <row r="491" spans="1:34" s="70" customFormat="1" ht="78" x14ac:dyDescent="0.25">
      <c r="E491" s="71"/>
      <c r="F491" s="52" t="s">
        <v>361</v>
      </c>
      <c r="G491" s="52"/>
      <c r="H491" s="27">
        <f>SUM(H492:H493)</f>
        <v>2</v>
      </c>
      <c r="I491" s="72">
        <f>SUM(I492:I493)</f>
        <v>38000</v>
      </c>
      <c r="J491" s="72">
        <f t="shared" ref="J491" si="513">SUM(J492:J493)</f>
        <v>37582</v>
      </c>
      <c r="K491" s="72">
        <f t="shared" ref="K491" si="514">SUM(K492:K493)</f>
        <v>418</v>
      </c>
      <c r="L491" s="72">
        <f>SUM(L492:L493)</f>
        <v>38000</v>
      </c>
      <c r="M491" s="71"/>
      <c r="N491" s="71"/>
      <c r="O491" s="71"/>
      <c r="P491" s="72">
        <f>SUM(P492:P493)</f>
        <v>0</v>
      </c>
      <c r="Q491" s="71"/>
      <c r="R491" s="71"/>
      <c r="S491" s="72">
        <f>SUM(S492:S493)</f>
        <v>0</v>
      </c>
      <c r="T491" s="71"/>
      <c r="U491" s="71"/>
      <c r="V491" s="71"/>
      <c r="W491" s="72">
        <f>SUM(W492:W493)</f>
        <v>0</v>
      </c>
      <c r="X491" s="72"/>
      <c r="Y491" s="72"/>
      <c r="Z491" s="93"/>
      <c r="AA491" s="72">
        <f t="shared" ref="AA491" si="515">SUM(AA492:AA493)</f>
        <v>0</v>
      </c>
      <c r="AB491" s="72">
        <f t="shared" ref="AB491" si="516">SUM(AB492:AB493)</f>
        <v>0</v>
      </c>
      <c r="AC491" s="72">
        <f t="shared" ref="AC491" si="517">SUM(AC492:AC493)</f>
        <v>0</v>
      </c>
      <c r="AD491" s="72">
        <f t="shared" ref="AD491" si="518">SUM(AD492:AD493)</f>
        <v>0</v>
      </c>
      <c r="AE491" s="72">
        <f t="shared" ref="AE491" si="519">SUM(AE492:AE493)</f>
        <v>0</v>
      </c>
      <c r="AF491" s="72">
        <f t="shared" ref="AF491" si="520">SUM(AF492:AF493)</f>
        <v>0</v>
      </c>
      <c r="AG491" s="85"/>
      <c r="AH491" s="75"/>
    </row>
    <row r="492" spans="1:34" ht="37.5" x14ac:dyDescent="0.25">
      <c r="A492" s="41" t="s">
        <v>450</v>
      </c>
      <c r="E492" s="99">
        <v>368</v>
      </c>
      <c r="F492" s="99" t="s">
        <v>603</v>
      </c>
      <c r="G492" s="99" t="s">
        <v>595</v>
      </c>
      <c r="H492" s="100">
        <v>1</v>
      </c>
      <c r="I492" s="106">
        <f>J492+K492</f>
        <v>28000</v>
      </c>
      <c r="J492" s="107">
        <v>27692</v>
      </c>
      <c r="K492" s="109">
        <v>308</v>
      </c>
      <c r="L492" s="106">
        <v>28000</v>
      </c>
      <c r="M492" s="119">
        <v>43976</v>
      </c>
      <c r="N492" s="108">
        <f>M492+45</f>
        <v>44021</v>
      </c>
      <c r="O492" s="108">
        <v>44306</v>
      </c>
      <c r="P492" s="106">
        <v>0</v>
      </c>
      <c r="Q492" s="156">
        <v>44311</v>
      </c>
      <c r="R492" s="108">
        <v>44356</v>
      </c>
      <c r="S492" s="106">
        <v>0</v>
      </c>
      <c r="T492" s="106">
        <v>0</v>
      </c>
      <c r="U492" s="106">
        <v>0</v>
      </c>
      <c r="V492" s="106">
        <v>0</v>
      </c>
      <c r="W492" s="106">
        <v>0</v>
      </c>
      <c r="X492" s="106">
        <v>0</v>
      </c>
      <c r="Y492" s="106"/>
      <c r="Z492" s="106">
        <v>0</v>
      </c>
      <c r="AA492" s="106">
        <f t="shared" ref="AA492:AA493" si="521">AB492+AC492</f>
        <v>0</v>
      </c>
      <c r="AB492" s="106">
        <v>0</v>
      </c>
      <c r="AC492" s="106">
        <v>0</v>
      </c>
      <c r="AD492" s="106">
        <f t="shared" ref="AD492:AD493" si="522">AE492+AF492</f>
        <v>0</v>
      </c>
      <c r="AE492" s="106">
        <v>0</v>
      </c>
      <c r="AF492" s="106">
        <v>0</v>
      </c>
      <c r="AG492" s="90">
        <f>AF492/I492*100</f>
        <v>0</v>
      </c>
      <c r="AH492" s="99"/>
    </row>
    <row r="493" spans="1:34" ht="56.25" x14ac:dyDescent="0.25">
      <c r="A493" s="41" t="s">
        <v>450</v>
      </c>
      <c r="E493" s="99">
        <v>369</v>
      </c>
      <c r="F493" s="99" t="s">
        <v>607</v>
      </c>
      <c r="G493" s="99" t="s">
        <v>595</v>
      </c>
      <c r="H493" s="100">
        <v>1</v>
      </c>
      <c r="I493" s="106">
        <f>J493+K493</f>
        <v>10000</v>
      </c>
      <c r="J493" s="107">
        <v>9890</v>
      </c>
      <c r="K493" s="109">
        <v>110</v>
      </c>
      <c r="L493" s="106">
        <v>10000</v>
      </c>
      <c r="M493" s="119">
        <v>43966</v>
      </c>
      <c r="N493" s="108">
        <f>M493+45</f>
        <v>44011</v>
      </c>
      <c r="O493" s="108">
        <v>44060</v>
      </c>
      <c r="P493" s="106">
        <v>0</v>
      </c>
      <c r="Q493" s="156">
        <v>44066</v>
      </c>
      <c r="R493" s="108">
        <v>44111</v>
      </c>
      <c r="S493" s="106">
        <v>0</v>
      </c>
      <c r="T493" s="106">
        <v>0</v>
      </c>
      <c r="U493" s="106">
        <v>0</v>
      </c>
      <c r="V493" s="106">
        <v>0</v>
      </c>
      <c r="W493" s="106">
        <v>0</v>
      </c>
      <c r="X493" s="106">
        <v>0</v>
      </c>
      <c r="Y493" s="106"/>
      <c r="Z493" s="106">
        <v>0</v>
      </c>
      <c r="AA493" s="106">
        <f t="shared" si="521"/>
        <v>0</v>
      </c>
      <c r="AB493" s="106">
        <v>0</v>
      </c>
      <c r="AC493" s="106">
        <v>0</v>
      </c>
      <c r="AD493" s="106">
        <f t="shared" si="522"/>
        <v>0</v>
      </c>
      <c r="AE493" s="106">
        <v>0</v>
      </c>
      <c r="AF493" s="106">
        <v>0</v>
      </c>
      <c r="AG493" s="90">
        <f>AF493/I493*100</f>
        <v>0</v>
      </c>
      <c r="AH493" s="99"/>
    </row>
    <row r="494" spans="1:34" s="19" customFormat="1" ht="19.5" x14ac:dyDescent="0.25">
      <c r="E494" s="112"/>
      <c r="F494" s="114" t="s">
        <v>568</v>
      </c>
      <c r="G494" s="112"/>
      <c r="H494" s="23">
        <f>H495+H498</f>
        <v>4</v>
      </c>
      <c r="I494" s="115">
        <f>I495+I498</f>
        <v>151345</v>
      </c>
      <c r="J494" s="115">
        <f t="shared" ref="J494:L494" si="523">J495+J498</f>
        <v>149680.20500000002</v>
      </c>
      <c r="K494" s="115">
        <f t="shared" si="523"/>
        <v>1664.7950000000001</v>
      </c>
      <c r="L494" s="115">
        <f t="shared" si="523"/>
        <v>71345</v>
      </c>
      <c r="M494" s="63"/>
      <c r="N494" s="63"/>
      <c r="O494" s="63"/>
      <c r="P494" s="115">
        <f t="shared" ref="P494" si="524">P495+P498</f>
        <v>0</v>
      </c>
      <c r="Q494" s="63"/>
      <c r="R494" s="63"/>
      <c r="S494" s="115">
        <f t="shared" ref="S494" si="525">S495+S498</f>
        <v>80000</v>
      </c>
      <c r="T494" s="63"/>
      <c r="U494" s="63"/>
      <c r="V494" s="63"/>
      <c r="W494" s="115">
        <f t="shared" ref="W494" si="526">W495+W498</f>
        <v>0</v>
      </c>
      <c r="X494" s="114"/>
      <c r="Y494" s="114"/>
      <c r="Z494" s="130"/>
      <c r="AA494" s="115">
        <f t="shared" ref="AA494" si="527">AA495+AA498</f>
        <v>0</v>
      </c>
      <c r="AB494" s="115">
        <f t="shared" ref="AB494" si="528">AB495+AB498</f>
        <v>0</v>
      </c>
      <c r="AC494" s="115">
        <f t="shared" ref="AC494" si="529">AC495+AC498</f>
        <v>0</v>
      </c>
      <c r="AD494" s="115">
        <f t="shared" ref="AD494" si="530">AD495+AD498</f>
        <v>0</v>
      </c>
      <c r="AE494" s="115">
        <f t="shared" ref="AE494" si="531">AE495+AE498</f>
        <v>0</v>
      </c>
      <c r="AF494" s="115">
        <f t="shared" ref="AF494" si="532">AF495+AF498</f>
        <v>0</v>
      </c>
      <c r="AG494" s="88"/>
      <c r="AH494" s="114"/>
    </row>
    <row r="495" spans="1:34" s="70" customFormat="1" ht="58.5" x14ac:dyDescent="0.25">
      <c r="E495" s="71"/>
      <c r="F495" s="52" t="s">
        <v>362</v>
      </c>
      <c r="G495" s="52"/>
      <c r="H495" s="27">
        <f>SUM(H496:H497)</f>
        <v>2</v>
      </c>
      <c r="I495" s="72">
        <f>SUM(I496:I497)</f>
        <v>101345</v>
      </c>
      <c r="J495" s="72">
        <f t="shared" ref="J495" si="533">SUM(J496:J497)</f>
        <v>100230.205</v>
      </c>
      <c r="K495" s="72">
        <f t="shared" ref="K495" si="534">SUM(K496:K497)</f>
        <v>1114.7950000000001</v>
      </c>
      <c r="L495" s="72">
        <f>SUM(L496:L497)</f>
        <v>21345</v>
      </c>
      <c r="M495" s="71"/>
      <c r="N495" s="71"/>
      <c r="O495" s="71"/>
      <c r="P495" s="72">
        <f>SUM(P496:P497)</f>
        <v>0</v>
      </c>
      <c r="Q495" s="71"/>
      <c r="R495" s="71"/>
      <c r="S495" s="72">
        <f>SUM(S496:S497)</f>
        <v>80000</v>
      </c>
      <c r="T495" s="71"/>
      <c r="U495" s="71"/>
      <c r="V495" s="71"/>
      <c r="W495" s="72">
        <f>SUM(W496:W497)</f>
        <v>0</v>
      </c>
      <c r="X495" s="72"/>
      <c r="Y495" s="72"/>
      <c r="Z495" s="93"/>
      <c r="AA495" s="72">
        <f t="shared" ref="AA495:AF495" si="535">SUM(AA496:AA497)</f>
        <v>0</v>
      </c>
      <c r="AB495" s="72">
        <f t="shared" si="535"/>
        <v>0</v>
      </c>
      <c r="AC495" s="72">
        <f t="shared" si="535"/>
        <v>0</v>
      </c>
      <c r="AD495" s="72">
        <f t="shared" si="535"/>
        <v>0</v>
      </c>
      <c r="AE495" s="72">
        <f t="shared" si="535"/>
        <v>0</v>
      </c>
      <c r="AF495" s="72">
        <f t="shared" si="535"/>
        <v>0</v>
      </c>
      <c r="AG495" s="85"/>
      <c r="AH495" s="75"/>
    </row>
    <row r="496" spans="1:34" ht="56.25" x14ac:dyDescent="0.25">
      <c r="A496" s="2" t="s">
        <v>449</v>
      </c>
      <c r="E496" s="99">
        <v>370</v>
      </c>
      <c r="F496" s="99" t="s">
        <v>594</v>
      </c>
      <c r="G496" s="99" t="s">
        <v>595</v>
      </c>
      <c r="H496" s="39">
        <v>1</v>
      </c>
      <c r="I496" s="106">
        <f>J496+K496</f>
        <v>35000</v>
      </c>
      <c r="J496" s="106">
        <v>34615</v>
      </c>
      <c r="K496" s="106">
        <v>385</v>
      </c>
      <c r="L496" s="106">
        <v>0</v>
      </c>
      <c r="M496" s="123" t="s">
        <v>581</v>
      </c>
      <c r="N496" s="123" t="s">
        <v>581</v>
      </c>
      <c r="O496" s="123" t="s">
        <v>581</v>
      </c>
      <c r="P496" s="106">
        <v>0</v>
      </c>
      <c r="Q496" s="123" t="s">
        <v>581</v>
      </c>
      <c r="R496" s="123" t="s">
        <v>581</v>
      </c>
      <c r="S496" s="80">
        <v>35000</v>
      </c>
      <c r="T496" s="121">
        <v>43957</v>
      </c>
      <c r="U496" s="121">
        <v>44002</v>
      </c>
      <c r="V496" s="121">
        <v>44438</v>
      </c>
      <c r="W496" s="106">
        <v>0</v>
      </c>
      <c r="X496" s="106">
        <v>0</v>
      </c>
      <c r="Y496" s="106"/>
      <c r="Z496" s="106">
        <v>0</v>
      </c>
      <c r="AA496" s="106">
        <f t="shared" ref="AA496:AA497" si="536">AB496+AC496</f>
        <v>0</v>
      </c>
      <c r="AB496" s="106">
        <v>0</v>
      </c>
      <c r="AC496" s="106">
        <v>0</v>
      </c>
      <c r="AD496" s="106">
        <f t="shared" ref="AD496:AD497" si="537">AE496+AF496</f>
        <v>0</v>
      </c>
      <c r="AE496" s="106">
        <v>0</v>
      </c>
      <c r="AF496" s="106">
        <v>0</v>
      </c>
      <c r="AG496" s="90">
        <f>AF496/I496*100</f>
        <v>0</v>
      </c>
      <c r="AH496" s="99"/>
    </row>
    <row r="497" spans="1:34" ht="56.25" x14ac:dyDescent="0.25">
      <c r="A497" s="41" t="s">
        <v>449</v>
      </c>
      <c r="B497" s="135" t="s">
        <v>452</v>
      </c>
      <c r="E497" s="99">
        <v>371</v>
      </c>
      <c r="F497" s="99" t="s">
        <v>596</v>
      </c>
      <c r="G497" s="99" t="s">
        <v>595</v>
      </c>
      <c r="H497" s="39">
        <v>1</v>
      </c>
      <c r="I497" s="106">
        <f t="shared" ref="I497" si="538">J497+K497</f>
        <v>66345</v>
      </c>
      <c r="J497" s="106">
        <v>65615.205000000002</v>
      </c>
      <c r="K497" s="106">
        <v>729.79499999999996</v>
      </c>
      <c r="L497" s="106">
        <v>21345</v>
      </c>
      <c r="M497" s="123" t="s">
        <v>581</v>
      </c>
      <c r="N497" s="123" t="s">
        <v>581</v>
      </c>
      <c r="O497" s="119">
        <v>43966</v>
      </c>
      <c r="P497" s="106">
        <v>0</v>
      </c>
      <c r="Q497" s="121">
        <v>43971</v>
      </c>
      <c r="R497" s="121">
        <v>44016</v>
      </c>
      <c r="S497" s="80">
        <v>45000</v>
      </c>
      <c r="T497" s="121">
        <v>44022</v>
      </c>
      <c r="U497" s="121">
        <v>44067</v>
      </c>
      <c r="V497" s="121">
        <v>44743</v>
      </c>
      <c r="W497" s="106">
        <v>0</v>
      </c>
      <c r="X497" s="106">
        <v>0</v>
      </c>
      <c r="Y497" s="106"/>
      <c r="Z497" s="106">
        <v>0</v>
      </c>
      <c r="AA497" s="106">
        <f t="shared" si="536"/>
        <v>0</v>
      </c>
      <c r="AB497" s="106">
        <v>0</v>
      </c>
      <c r="AC497" s="106">
        <v>0</v>
      </c>
      <c r="AD497" s="106">
        <f t="shared" si="537"/>
        <v>0</v>
      </c>
      <c r="AE497" s="106">
        <v>0</v>
      </c>
      <c r="AF497" s="106">
        <v>0</v>
      </c>
      <c r="AG497" s="90">
        <f>AF497/I497*100</f>
        <v>0</v>
      </c>
      <c r="AH497" s="99"/>
    </row>
    <row r="498" spans="1:34" s="70" customFormat="1" ht="78" x14ac:dyDescent="0.25">
      <c r="E498" s="71"/>
      <c r="F498" s="52" t="s">
        <v>361</v>
      </c>
      <c r="G498" s="52"/>
      <c r="H498" s="27">
        <f>SUM(H499:H500)</f>
        <v>2</v>
      </c>
      <c r="I498" s="72">
        <f>SUM(I499:I500)</f>
        <v>50000</v>
      </c>
      <c r="J498" s="72">
        <f t="shared" ref="J498:K498" si="539">SUM(J499:J500)</f>
        <v>49450</v>
      </c>
      <c r="K498" s="72">
        <f t="shared" si="539"/>
        <v>550</v>
      </c>
      <c r="L498" s="72">
        <f>SUM(L499:L500)</f>
        <v>50000</v>
      </c>
      <c r="M498" s="71"/>
      <c r="N498" s="71"/>
      <c r="O498" s="71"/>
      <c r="P498" s="72">
        <f t="shared" ref="P498" si="540">SUM(P499:P500)</f>
        <v>0</v>
      </c>
      <c r="Q498" s="71"/>
      <c r="R498" s="71"/>
      <c r="S498" s="72">
        <f t="shared" ref="S498" si="541">SUM(S499:S500)</f>
        <v>0</v>
      </c>
      <c r="T498" s="71"/>
      <c r="U498" s="71"/>
      <c r="V498" s="71"/>
      <c r="W498" s="72">
        <f t="shared" ref="W498" si="542">SUM(W499:W500)</f>
        <v>0</v>
      </c>
      <c r="X498" s="72"/>
      <c r="Y498" s="72"/>
      <c r="Z498" s="93"/>
      <c r="AA498" s="72">
        <f t="shared" ref="AA498" si="543">SUM(AA499:AA500)</f>
        <v>0</v>
      </c>
      <c r="AB498" s="72">
        <f t="shared" ref="AB498" si="544">SUM(AB499:AB500)</f>
        <v>0</v>
      </c>
      <c r="AC498" s="72">
        <f t="shared" ref="AC498" si="545">SUM(AC499:AC500)</f>
        <v>0</v>
      </c>
      <c r="AD498" s="72">
        <f t="shared" ref="AD498" si="546">SUM(AD499:AD500)</f>
        <v>0</v>
      </c>
      <c r="AE498" s="72">
        <f t="shared" ref="AE498" si="547">SUM(AE499:AE500)</f>
        <v>0</v>
      </c>
      <c r="AF498" s="72">
        <f t="shared" ref="AF498" si="548">SUM(AF499:AF500)</f>
        <v>0</v>
      </c>
      <c r="AG498" s="85"/>
      <c r="AH498" s="75"/>
    </row>
    <row r="499" spans="1:34" ht="37.5" x14ac:dyDescent="0.25">
      <c r="A499" s="41" t="s">
        <v>450</v>
      </c>
      <c r="E499" s="99">
        <v>372</v>
      </c>
      <c r="F499" s="99" t="s">
        <v>602</v>
      </c>
      <c r="G499" s="99" t="s">
        <v>595</v>
      </c>
      <c r="H499" s="100">
        <v>1</v>
      </c>
      <c r="I499" s="106">
        <f>J499+K499</f>
        <v>25000</v>
      </c>
      <c r="J499" s="107">
        <v>24725</v>
      </c>
      <c r="K499" s="109">
        <v>275</v>
      </c>
      <c r="L499" s="106">
        <v>25000</v>
      </c>
      <c r="M499" s="119">
        <v>43983</v>
      </c>
      <c r="N499" s="108">
        <v>44028</v>
      </c>
      <c r="O499" s="108">
        <v>44185</v>
      </c>
      <c r="P499" s="106">
        <v>0</v>
      </c>
      <c r="Q499" s="156">
        <v>44190</v>
      </c>
      <c r="R499" s="108">
        <v>44235</v>
      </c>
      <c r="S499" s="106">
        <v>0</v>
      </c>
      <c r="T499" s="106">
        <v>0</v>
      </c>
      <c r="U499" s="106">
        <v>0</v>
      </c>
      <c r="V499" s="106">
        <v>0</v>
      </c>
      <c r="W499" s="106">
        <v>0</v>
      </c>
      <c r="X499" s="106">
        <v>0</v>
      </c>
      <c r="Y499" s="106"/>
      <c r="Z499" s="106">
        <v>0</v>
      </c>
      <c r="AA499" s="106">
        <f t="shared" ref="AA499:AA500" si="549">AB499+AC499</f>
        <v>0</v>
      </c>
      <c r="AB499" s="106">
        <v>0</v>
      </c>
      <c r="AC499" s="106">
        <v>0</v>
      </c>
      <c r="AD499" s="106">
        <f t="shared" ref="AD499:AD500" si="550">AE499+AF499</f>
        <v>0</v>
      </c>
      <c r="AE499" s="106">
        <v>0</v>
      </c>
      <c r="AF499" s="106">
        <v>0</v>
      </c>
      <c r="AG499" s="90">
        <f>AF499/I499*100</f>
        <v>0</v>
      </c>
      <c r="AH499" s="99"/>
    </row>
    <row r="500" spans="1:34" ht="37.5" x14ac:dyDescent="0.25">
      <c r="A500" s="41" t="s">
        <v>450</v>
      </c>
      <c r="E500" s="99">
        <v>373</v>
      </c>
      <c r="F500" s="99" t="s">
        <v>606</v>
      </c>
      <c r="G500" s="99" t="s">
        <v>595</v>
      </c>
      <c r="H500" s="100">
        <v>1</v>
      </c>
      <c r="I500" s="106">
        <f>J500+K500</f>
        <v>25000</v>
      </c>
      <c r="J500" s="107">
        <v>24725</v>
      </c>
      <c r="K500" s="109">
        <v>275</v>
      </c>
      <c r="L500" s="106">
        <v>25000</v>
      </c>
      <c r="M500" s="119">
        <v>43976</v>
      </c>
      <c r="N500" s="108">
        <v>44021</v>
      </c>
      <c r="O500" s="108">
        <v>44185</v>
      </c>
      <c r="P500" s="106">
        <v>0</v>
      </c>
      <c r="Q500" s="156">
        <v>44190</v>
      </c>
      <c r="R500" s="108">
        <v>44235</v>
      </c>
      <c r="S500" s="106">
        <v>0</v>
      </c>
      <c r="T500" s="106">
        <v>0</v>
      </c>
      <c r="U500" s="106">
        <v>0</v>
      </c>
      <c r="V500" s="106">
        <v>0</v>
      </c>
      <c r="W500" s="106">
        <v>0</v>
      </c>
      <c r="X500" s="106">
        <v>0</v>
      </c>
      <c r="Y500" s="106"/>
      <c r="Z500" s="106">
        <v>0</v>
      </c>
      <c r="AA500" s="106">
        <f t="shared" si="549"/>
        <v>0</v>
      </c>
      <c r="AB500" s="106">
        <v>0</v>
      </c>
      <c r="AC500" s="106">
        <v>0</v>
      </c>
      <c r="AD500" s="106">
        <f t="shared" si="550"/>
        <v>0</v>
      </c>
      <c r="AE500" s="106">
        <v>0</v>
      </c>
      <c r="AF500" s="106">
        <v>0</v>
      </c>
      <c r="AG500" s="90">
        <f>AF500/I500*100</f>
        <v>0</v>
      </c>
      <c r="AH500" s="99"/>
    </row>
    <row r="501" spans="1:34" x14ac:dyDescent="0.25">
      <c r="H501" s="152"/>
    </row>
    <row r="502" spans="1:34" x14ac:dyDescent="0.25">
      <c r="H502" s="152"/>
    </row>
    <row r="503" spans="1:34" x14ac:dyDescent="0.25">
      <c r="H503" s="152"/>
    </row>
    <row r="504" spans="1:34" x14ac:dyDescent="0.25">
      <c r="H504" s="152"/>
    </row>
    <row r="506" spans="1:34" x14ac:dyDescent="0.25">
      <c r="L506" s="168"/>
    </row>
  </sheetData>
  <autoFilter ref="A7:AL504"/>
  <mergeCells count="16">
    <mergeCell ref="Z4:Z5"/>
    <mergeCell ref="AH4:AH5"/>
    <mergeCell ref="F1:X1"/>
    <mergeCell ref="F2:X2"/>
    <mergeCell ref="AA4:AC4"/>
    <mergeCell ref="AD4:AG4"/>
    <mergeCell ref="E4:E5"/>
    <mergeCell ref="S4:V4"/>
    <mergeCell ref="W4:W5"/>
    <mergeCell ref="X4:X5"/>
    <mergeCell ref="F4:F5"/>
    <mergeCell ref="G4:G5"/>
    <mergeCell ref="H4:H5"/>
    <mergeCell ref="L4:O4"/>
    <mergeCell ref="P4:R4"/>
    <mergeCell ref="I4:K4"/>
  </mergeCells>
  <printOptions horizontalCentered="1"/>
  <pageMargins left="0.11811023622047245" right="0.11811023622047245" top="0.55118110236220474" bottom="0.55118110236220474" header="0.31496062992125984" footer="0.31496062992125984"/>
  <pageSetup paperSize="9"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3"/>
  <sheetViews>
    <sheetView tabSelected="1" view="pageBreakPreview" zoomScale="70" zoomScaleNormal="70" zoomScaleSheetLayoutView="70" workbookViewId="0">
      <pane xSplit="2" ySplit="5" topLeftCell="C6" activePane="bottomRight" state="frozen"/>
      <selection pane="topRight" activeCell="B1" sqref="B1"/>
      <selection pane="bottomLeft" activeCell="A6" sqref="A6"/>
      <selection pane="bottomRight" activeCell="D7" sqref="D7"/>
    </sheetView>
  </sheetViews>
  <sheetFormatPr defaultRowHeight="18.75" x14ac:dyDescent="0.25"/>
  <cols>
    <col min="1" max="1" width="9.140625" style="174" customWidth="1"/>
    <col min="2" max="2" width="41.42578125" style="174" customWidth="1"/>
    <col min="3" max="3" width="11" style="174" customWidth="1"/>
    <col min="4" max="5" width="20" style="174" customWidth="1"/>
    <col min="6" max="6" width="16" style="174" customWidth="1"/>
    <col min="7" max="7" width="10.85546875" style="174" customWidth="1"/>
    <col min="8" max="16384" width="9.140625" style="174"/>
  </cols>
  <sheetData>
    <row r="1" spans="1:7" ht="46.5" customHeight="1" x14ac:dyDescent="0.25">
      <c r="A1" s="218" t="s">
        <v>861</v>
      </c>
      <c r="B1" s="218"/>
      <c r="C1" s="218"/>
      <c r="D1" s="218"/>
      <c r="E1" s="218"/>
      <c r="F1" s="218"/>
      <c r="G1" s="218"/>
    </row>
    <row r="2" spans="1:7" s="173" customFormat="1" ht="15.75" x14ac:dyDescent="0.25">
      <c r="A2" s="209" t="s">
        <v>365</v>
      </c>
      <c r="B2" s="208" t="s">
        <v>0</v>
      </c>
      <c r="C2" s="208" t="s">
        <v>844</v>
      </c>
      <c r="D2" s="209" t="s">
        <v>851</v>
      </c>
      <c r="E2" s="209" t="s">
        <v>850</v>
      </c>
      <c r="F2" s="208" t="s">
        <v>475</v>
      </c>
      <c r="G2" s="208"/>
    </row>
    <row r="3" spans="1:7" s="173" customFormat="1" ht="41.25" customHeight="1" x14ac:dyDescent="0.25">
      <c r="A3" s="210"/>
      <c r="B3" s="208"/>
      <c r="C3" s="208"/>
      <c r="D3" s="210"/>
      <c r="E3" s="210"/>
      <c r="F3" s="205" t="s">
        <v>852</v>
      </c>
      <c r="G3" s="205" t="s">
        <v>853</v>
      </c>
    </row>
    <row r="4" spans="1:7" x14ac:dyDescent="0.25">
      <c r="A4" s="175"/>
      <c r="B4" s="175"/>
      <c r="C4" s="175"/>
      <c r="D4" s="175"/>
      <c r="E4" s="175"/>
      <c r="F4" s="175"/>
      <c r="G4" s="175"/>
    </row>
    <row r="5" spans="1:7" s="176" customFormat="1" x14ac:dyDescent="0.25">
      <c r="A5" s="188"/>
      <c r="B5" s="186" t="s">
        <v>11</v>
      </c>
      <c r="C5" s="177"/>
      <c r="D5" s="187"/>
      <c r="E5" s="187"/>
      <c r="F5" s="187"/>
      <c r="G5" s="194"/>
    </row>
    <row r="6" spans="1:7" s="176" customFormat="1" x14ac:dyDescent="0.25">
      <c r="A6" s="188"/>
      <c r="B6" s="188" t="s">
        <v>12</v>
      </c>
      <c r="C6" s="7"/>
      <c r="D6" s="189"/>
      <c r="E6" s="189"/>
      <c r="F6" s="189"/>
      <c r="G6" s="195"/>
    </row>
    <row r="7" spans="1:7" s="176" customFormat="1" ht="125.25" customHeight="1" x14ac:dyDescent="0.25">
      <c r="A7" s="188"/>
      <c r="B7" s="186" t="s">
        <v>15</v>
      </c>
      <c r="C7" s="177"/>
      <c r="D7" s="187"/>
      <c r="E7" s="187"/>
      <c r="F7" s="187"/>
      <c r="G7" s="194"/>
    </row>
    <row r="8" spans="1:7" s="176" customFormat="1" x14ac:dyDescent="0.25">
      <c r="A8" s="188"/>
      <c r="B8" s="188" t="s">
        <v>13</v>
      </c>
      <c r="C8" s="182"/>
      <c r="D8" s="187"/>
      <c r="E8" s="187"/>
      <c r="F8" s="187"/>
      <c r="G8" s="194"/>
    </row>
    <row r="9" spans="1:7" s="180" customFormat="1" ht="19.5" x14ac:dyDescent="0.25">
      <c r="A9" s="190"/>
      <c r="B9" s="190" t="s">
        <v>14</v>
      </c>
      <c r="C9" s="181"/>
      <c r="D9" s="191"/>
      <c r="E9" s="191"/>
      <c r="F9" s="191"/>
      <c r="G9" s="196"/>
    </row>
    <row r="10" spans="1:7" s="19" customFormat="1" x14ac:dyDescent="0.25">
      <c r="A10" s="112"/>
      <c r="B10" s="112" t="s">
        <v>13</v>
      </c>
      <c r="C10" s="22"/>
      <c r="D10" s="122"/>
      <c r="E10" s="122"/>
      <c r="F10" s="122"/>
      <c r="G10" s="89"/>
    </row>
    <row r="11" spans="1:7" x14ac:dyDescent="0.25">
      <c r="A11" s="116"/>
      <c r="B11" s="138" t="s">
        <v>845</v>
      </c>
      <c r="C11" s="178"/>
      <c r="D11" s="185"/>
      <c r="E11" s="185"/>
      <c r="F11" s="185"/>
      <c r="G11" s="197"/>
    </row>
    <row r="12" spans="1:7" x14ac:dyDescent="0.25">
      <c r="A12" s="116">
        <v>1</v>
      </c>
      <c r="B12" s="116" t="s">
        <v>847</v>
      </c>
      <c r="C12" s="178"/>
      <c r="D12" s="185"/>
      <c r="E12" s="185"/>
      <c r="F12" s="185"/>
      <c r="G12" s="197"/>
    </row>
    <row r="13" spans="1:7" x14ac:dyDescent="0.25">
      <c r="A13" s="116">
        <v>2</v>
      </c>
      <c r="B13" s="116" t="s">
        <v>847</v>
      </c>
      <c r="C13" s="178"/>
      <c r="D13" s="185"/>
      <c r="E13" s="185"/>
      <c r="F13" s="185"/>
      <c r="G13" s="197"/>
    </row>
    <row r="14" spans="1:7" x14ac:dyDescent="0.25">
      <c r="A14" s="179" t="s">
        <v>848</v>
      </c>
      <c r="B14" s="179" t="s">
        <v>849</v>
      </c>
      <c r="C14" s="178"/>
      <c r="D14" s="185"/>
      <c r="E14" s="185"/>
      <c r="F14" s="185"/>
      <c r="G14" s="197"/>
    </row>
    <row r="15" spans="1:7" x14ac:dyDescent="0.25">
      <c r="A15" s="116"/>
      <c r="B15" s="138" t="s">
        <v>846</v>
      </c>
      <c r="C15" s="178"/>
      <c r="D15" s="185"/>
      <c r="E15" s="185"/>
      <c r="F15" s="185"/>
      <c r="G15" s="197"/>
    </row>
    <row r="16" spans="1:7" x14ac:dyDescent="0.25">
      <c r="A16" s="116">
        <v>1</v>
      </c>
      <c r="B16" s="116" t="s">
        <v>847</v>
      </c>
      <c r="C16" s="178"/>
      <c r="D16" s="185"/>
      <c r="E16" s="185"/>
      <c r="F16" s="185"/>
      <c r="G16" s="197"/>
    </row>
    <row r="17" spans="1:7" x14ac:dyDescent="0.25">
      <c r="A17" s="116">
        <v>2</v>
      </c>
      <c r="B17" s="116" t="s">
        <v>847</v>
      </c>
      <c r="C17" s="178"/>
      <c r="D17" s="185"/>
      <c r="E17" s="185"/>
      <c r="F17" s="185"/>
      <c r="G17" s="197"/>
    </row>
    <row r="18" spans="1:7" x14ac:dyDescent="0.25">
      <c r="A18" s="179" t="s">
        <v>848</v>
      </c>
      <c r="B18" s="179" t="s">
        <v>849</v>
      </c>
      <c r="C18" s="178"/>
      <c r="D18" s="185"/>
      <c r="E18" s="185"/>
      <c r="F18" s="185"/>
      <c r="G18" s="197"/>
    </row>
    <row r="19" spans="1:7" s="180" customFormat="1" ht="39" x14ac:dyDescent="0.25">
      <c r="A19" s="190"/>
      <c r="B19" s="190" t="s">
        <v>29</v>
      </c>
      <c r="C19" s="181"/>
      <c r="D19" s="191"/>
      <c r="E19" s="191"/>
      <c r="F19" s="191"/>
      <c r="G19" s="196"/>
    </row>
    <row r="20" spans="1:7" s="19" customFormat="1" x14ac:dyDescent="0.25">
      <c r="A20" s="112"/>
      <c r="B20" s="112" t="s">
        <v>13</v>
      </c>
      <c r="C20" s="22"/>
      <c r="D20" s="122"/>
      <c r="E20" s="122"/>
      <c r="F20" s="122"/>
      <c r="G20" s="89"/>
    </row>
    <row r="21" spans="1:7" x14ac:dyDescent="0.25">
      <c r="A21" s="38"/>
      <c r="B21" s="157" t="s">
        <v>572</v>
      </c>
      <c r="C21" s="178"/>
      <c r="D21" s="80"/>
      <c r="E21" s="80"/>
      <c r="F21" s="185"/>
      <c r="G21" s="197"/>
    </row>
    <row r="22" spans="1:7" x14ac:dyDescent="0.25">
      <c r="A22" s="116">
        <v>1</v>
      </c>
      <c r="B22" s="116" t="s">
        <v>847</v>
      </c>
      <c r="C22" s="178"/>
      <c r="D22" s="80"/>
      <c r="E22" s="80"/>
      <c r="F22" s="185"/>
      <c r="G22" s="197"/>
    </row>
    <row r="23" spans="1:7" x14ac:dyDescent="0.25">
      <c r="A23" s="116">
        <v>2</v>
      </c>
      <c r="B23" s="116" t="s">
        <v>847</v>
      </c>
      <c r="C23" s="178"/>
      <c r="D23" s="80"/>
      <c r="E23" s="80"/>
      <c r="F23" s="185"/>
      <c r="G23" s="197"/>
    </row>
    <row r="24" spans="1:7" x14ac:dyDescent="0.25">
      <c r="A24" s="179" t="s">
        <v>848</v>
      </c>
      <c r="B24" s="179" t="s">
        <v>849</v>
      </c>
      <c r="C24" s="178"/>
      <c r="D24" s="80"/>
      <c r="E24" s="80"/>
      <c r="F24" s="185"/>
      <c r="G24" s="197"/>
    </row>
    <row r="25" spans="1:7" x14ac:dyDescent="0.25">
      <c r="A25" s="38"/>
      <c r="B25" s="157" t="s">
        <v>846</v>
      </c>
      <c r="C25" s="178"/>
      <c r="D25" s="185"/>
      <c r="E25" s="185"/>
      <c r="F25" s="185"/>
      <c r="G25" s="197"/>
    </row>
    <row r="26" spans="1:7" x14ac:dyDescent="0.25">
      <c r="A26" s="116">
        <v>1</v>
      </c>
      <c r="B26" s="116" t="s">
        <v>847</v>
      </c>
      <c r="C26" s="178"/>
      <c r="D26" s="185"/>
      <c r="E26" s="185"/>
      <c r="F26" s="185"/>
      <c r="G26" s="197"/>
    </row>
    <row r="27" spans="1:7" x14ac:dyDescent="0.25">
      <c r="A27" s="116">
        <v>2</v>
      </c>
      <c r="B27" s="116" t="s">
        <v>847</v>
      </c>
      <c r="C27" s="178"/>
      <c r="D27" s="185"/>
      <c r="E27" s="185"/>
      <c r="F27" s="185"/>
      <c r="G27" s="197"/>
    </row>
    <row r="28" spans="1:7" x14ac:dyDescent="0.25">
      <c r="A28" s="179" t="s">
        <v>848</v>
      </c>
      <c r="B28" s="179" t="s">
        <v>849</v>
      </c>
      <c r="C28" s="178"/>
      <c r="D28" s="185"/>
      <c r="E28" s="185"/>
      <c r="F28" s="185"/>
      <c r="G28" s="197"/>
    </row>
    <row r="29" spans="1:7" s="180" customFormat="1" ht="19.5" x14ac:dyDescent="0.25">
      <c r="A29" s="190"/>
      <c r="B29" s="190" t="s">
        <v>48</v>
      </c>
      <c r="C29" s="181"/>
      <c r="D29" s="191"/>
      <c r="E29" s="191"/>
      <c r="F29" s="191"/>
      <c r="G29" s="196"/>
    </row>
    <row r="30" spans="1:7" s="19" customFormat="1" x14ac:dyDescent="0.25">
      <c r="A30" s="112"/>
      <c r="B30" s="112" t="s">
        <v>12</v>
      </c>
      <c r="C30" s="22"/>
      <c r="D30" s="122"/>
      <c r="E30" s="122"/>
      <c r="F30" s="122"/>
      <c r="G30" s="89"/>
    </row>
    <row r="31" spans="1:7" x14ac:dyDescent="0.25">
      <c r="A31" s="179"/>
      <c r="B31" s="157" t="s">
        <v>572</v>
      </c>
      <c r="C31" s="178"/>
      <c r="D31" s="185"/>
      <c r="E31" s="185"/>
      <c r="F31" s="185"/>
      <c r="G31" s="197"/>
    </row>
    <row r="32" spans="1:7" x14ac:dyDescent="0.25">
      <c r="A32" s="116">
        <v>1</v>
      </c>
      <c r="B32" s="116" t="s">
        <v>847</v>
      </c>
      <c r="C32" s="178"/>
      <c r="D32" s="185"/>
      <c r="E32" s="185"/>
      <c r="F32" s="185"/>
      <c r="G32" s="197"/>
    </row>
    <row r="33" spans="1:7" x14ac:dyDescent="0.25">
      <c r="A33" s="116">
        <v>2</v>
      </c>
      <c r="B33" s="116" t="s">
        <v>847</v>
      </c>
      <c r="C33" s="178"/>
      <c r="D33" s="185"/>
      <c r="E33" s="185"/>
      <c r="F33" s="185"/>
      <c r="G33" s="197"/>
    </row>
    <row r="34" spans="1:7" x14ac:dyDescent="0.25">
      <c r="A34" s="179" t="s">
        <v>848</v>
      </c>
      <c r="B34" s="179" t="s">
        <v>849</v>
      </c>
      <c r="C34" s="178"/>
      <c r="D34" s="185"/>
      <c r="E34" s="185"/>
      <c r="F34" s="185"/>
      <c r="G34" s="197"/>
    </row>
    <row r="35" spans="1:7" x14ac:dyDescent="0.25">
      <c r="A35" s="179"/>
      <c r="B35" s="157" t="s">
        <v>846</v>
      </c>
      <c r="C35" s="178"/>
      <c r="D35" s="185"/>
      <c r="E35" s="185"/>
      <c r="F35" s="185"/>
      <c r="G35" s="197"/>
    </row>
    <row r="36" spans="1:7" x14ac:dyDescent="0.25">
      <c r="A36" s="116">
        <v>1</v>
      </c>
      <c r="B36" s="116" t="s">
        <v>847</v>
      </c>
      <c r="C36" s="178"/>
      <c r="D36" s="185"/>
      <c r="E36" s="185"/>
      <c r="F36" s="185"/>
      <c r="G36" s="197"/>
    </row>
    <row r="37" spans="1:7" x14ac:dyDescent="0.25">
      <c r="A37" s="116">
        <v>2</v>
      </c>
      <c r="B37" s="116" t="s">
        <v>847</v>
      </c>
      <c r="C37" s="178"/>
      <c r="D37" s="185"/>
      <c r="E37" s="185"/>
      <c r="F37" s="185"/>
      <c r="G37" s="197"/>
    </row>
    <row r="38" spans="1:7" x14ac:dyDescent="0.25">
      <c r="A38" s="179" t="s">
        <v>848</v>
      </c>
      <c r="B38" s="179" t="s">
        <v>849</v>
      </c>
      <c r="C38" s="178"/>
      <c r="D38" s="185"/>
      <c r="E38" s="185"/>
      <c r="F38" s="185"/>
      <c r="G38" s="197"/>
    </row>
    <row r="39" spans="1:7" s="180" customFormat="1" ht="19.5" x14ac:dyDescent="0.25">
      <c r="A39" s="190"/>
      <c r="B39" s="190" t="s">
        <v>53</v>
      </c>
      <c r="C39" s="181"/>
      <c r="D39" s="191"/>
      <c r="E39" s="191"/>
      <c r="F39" s="191"/>
      <c r="G39" s="196"/>
    </row>
    <row r="40" spans="1:7" s="19" customFormat="1" x14ac:dyDescent="0.25">
      <c r="A40" s="112"/>
      <c r="B40" s="112" t="s">
        <v>13</v>
      </c>
      <c r="C40" s="149"/>
      <c r="D40" s="122"/>
      <c r="E40" s="122"/>
      <c r="F40" s="122"/>
      <c r="G40" s="89"/>
    </row>
    <row r="41" spans="1:7" s="44" customFormat="1" x14ac:dyDescent="0.25">
      <c r="A41" s="116"/>
      <c r="B41" s="157" t="s">
        <v>572</v>
      </c>
      <c r="C41" s="42"/>
      <c r="D41" s="185"/>
      <c r="E41" s="185"/>
      <c r="F41" s="185"/>
      <c r="G41" s="197"/>
    </row>
    <row r="42" spans="1:7" s="44" customFormat="1" x14ac:dyDescent="0.25">
      <c r="A42" s="116">
        <v>1</v>
      </c>
      <c r="B42" s="116" t="s">
        <v>847</v>
      </c>
      <c r="C42" s="42"/>
      <c r="D42" s="185"/>
      <c r="E42" s="185"/>
      <c r="F42" s="185"/>
      <c r="G42" s="197"/>
    </row>
    <row r="43" spans="1:7" s="44" customFormat="1" x14ac:dyDescent="0.25">
      <c r="A43" s="116">
        <v>2</v>
      </c>
      <c r="B43" s="116" t="s">
        <v>847</v>
      </c>
      <c r="C43" s="42"/>
      <c r="D43" s="185"/>
      <c r="E43" s="185"/>
      <c r="F43" s="185"/>
      <c r="G43" s="197"/>
    </row>
    <row r="44" spans="1:7" s="44" customFormat="1" x14ac:dyDescent="0.25">
      <c r="A44" s="179" t="s">
        <v>848</v>
      </c>
      <c r="B44" s="179" t="s">
        <v>849</v>
      </c>
      <c r="C44" s="42"/>
      <c r="D44" s="185"/>
      <c r="E44" s="185"/>
      <c r="F44" s="185"/>
      <c r="G44" s="197"/>
    </row>
    <row r="45" spans="1:7" s="44" customFormat="1" x14ac:dyDescent="0.25">
      <c r="A45" s="116"/>
      <c r="B45" s="157" t="s">
        <v>846</v>
      </c>
      <c r="C45" s="42"/>
      <c r="D45" s="185"/>
      <c r="E45" s="185"/>
      <c r="F45" s="185"/>
      <c r="G45" s="197"/>
    </row>
    <row r="46" spans="1:7" s="44" customFormat="1" x14ac:dyDescent="0.25">
      <c r="A46" s="116">
        <v>1</v>
      </c>
      <c r="B46" s="116" t="s">
        <v>847</v>
      </c>
      <c r="C46" s="42"/>
      <c r="D46" s="185"/>
      <c r="E46" s="185"/>
      <c r="F46" s="185"/>
      <c r="G46" s="197"/>
    </row>
    <row r="47" spans="1:7" s="44" customFormat="1" x14ac:dyDescent="0.25">
      <c r="A47" s="116">
        <v>2</v>
      </c>
      <c r="B47" s="116" t="s">
        <v>847</v>
      </c>
      <c r="C47" s="42"/>
      <c r="D47" s="185"/>
      <c r="E47" s="185"/>
      <c r="F47" s="185"/>
      <c r="G47" s="197"/>
    </row>
    <row r="48" spans="1:7" s="44" customFormat="1" x14ac:dyDescent="0.25">
      <c r="A48" s="179" t="s">
        <v>848</v>
      </c>
      <c r="B48" s="179" t="s">
        <v>849</v>
      </c>
      <c r="C48" s="42"/>
      <c r="D48" s="185"/>
      <c r="E48" s="185"/>
      <c r="F48" s="185"/>
      <c r="G48" s="197"/>
    </row>
    <row r="49" spans="1:7" s="180" customFormat="1" ht="39" x14ac:dyDescent="0.25">
      <c r="A49" s="190"/>
      <c r="B49" s="190" t="s">
        <v>57</v>
      </c>
      <c r="C49" s="181"/>
      <c r="D49" s="191"/>
      <c r="E49" s="191"/>
      <c r="F49" s="191"/>
      <c r="G49" s="196"/>
    </row>
    <row r="50" spans="1:7" s="19" customFormat="1" x14ac:dyDescent="0.25">
      <c r="A50" s="112"/>
      <c r="B50" s="112" t="s">
        <v>13</v>
      </c>
      <c r="C50" s="22"/>
      <c r="D50" s="122"/>
      <c r="E50" s="122"/>
      <c r="F50" s="122"/>
      <c r="G50" s="89"/>
    </row>
    <row r="51" spans="1:7" x14ac:dyDescent="0.25">
      <c r="A51" s="179"/>
      <c r="B51" s="157" t="s">
        <v>572</v>
      </c>
      <c r="C51" s="178"/>
      <c r="D51" s="185"/>
      <c r="E51" s="185"/>
      <c r="F51" s="185"/>
      <c r="G51" s="197"/>
    </row>
    <row r="52" spans="1:7" x14ac:dyDescent="0.25">
      <c r="A52" s="116">
        <v>1</v>
      </c>
      <c r="B52" s="116" t="s">
        <v>847</v>
      </c>
      <c r="C52" s="178"/>
      <c r="D52" s="185"/>
      <c r="E52" s="185"/>
      <c r="F52" s="185"/>
      <c r="G52" s="197"/>
    </row>
    <row r="53" spans="1:7" x14ac:dyDescent="0.25">
      <c r="A53" s="116">
        <v>2</v>
      </c>
      <c r="B53" s="116" t="s">
        <v>847</v>
      </c>
      <c r="C53" s="178"/>
      <c r="D53" s="185"/>
      <c r="E53" s="185"/>
      <c r="F53" s="185"/>
      <c r="G53" s="197"/>
    </row>
    <row r="54" spans="1:7" x14ac:dyDescent="0.25">
      <c r="A54" s="179" t="s">
        <v>848</v>
      </c>
      <c r="B54" s="179" t="s">
        <v>849</v>
      </c>
      <c r="C54" s="178"/>
      <c r="D54" s="185"/>
      <c r="E54" s="185"/>
      <c r="F54" s="185"/>
      <c r="G54" s="197"/>
    </row>
    <row r="55" spans="1:7" x14ac:dyDescent="0.25">
      <c r="A55" s="179"/>
      <c r="B55" s="157" t="s">
        <v>846</v>
      </c>
      <c r="C55" s="178"/>
      <c r="D55" s="185"/>
      <c r="E55" s="185"/>
      <c r="F55" s="185"/>
      <c r="G55" s="197"/>
    </row>
    <row r="56" spans="1:7" x14ac:dyDescent="0.25">
      <c r="A56" s="116">
        <v>1</v>
      </c>
      <c r="B56" s="116" t="s">
        <v>847</v>
      </c>
      <c r="C56" s="178"/>
      <c r="D56" s="185"/>
      <c r="E56" s="185"/>
      <c r="F56" s="185"/>
      <c r="G56" s="197"/>
    </row>
    <row r="57" spans="1:7" x14ac:dyDescent="0.25">
      <c r="A57" s="116">
        <v>2</v>
      </c>
      <c r="B57" s="116" t="s">
        <v>847</v>
      </c>
      <c r="C57" s="178"/>
      <c r="D57" s="185"/>
      <c r="E57" s="185"/>
      <c r="F57" s="185"/>
      <c r="G57" s="197"/>
    </row>
    <row r="58" spans="1:7" x14ac:dyDescent="0.25">
      <c r="A58" s="179" t="s">
        <v>848</v>
      </c>
      <c r="B58" s="179" t="s">
        <v>849</v>
      </c>
      <c r="C58" s="178"/>
      <c r="D58" s="185"/>
      <c r="E58" s="185"/>
      <c r="F58" s="185"/>
      <c r="G58" s="197"/>
    </row>
    <row r="59" spans="1:7" s="180" customFormat="1" ht="19.5" x14ac:dyDescent="0.25">
      <c r="A59" s="190"/>
      <c r="B59" s="190" t="s">
        <v>170</v>
      </c>
      <c r="C59" s="181"/>
      <c r="D59" s="191"/>
      <c r="E59" s="191"/>
      <c r="F59" s="191"/>
      <c r="G59" s="196"/>
    </row>
    <row r="60" spans="1:7" s="180" customFormat="1" ht="22.5" customHeight="1" x14ac:dyDescent="0.25">
      <c r="A60" s="190"/>
      <c r="B60" s="112" t="s">
        <v>13</v>
      </c>
      <c r="C60" s="23"/>
      <c r="D60" s="191"/>
      <c r="E60" s="191"/>
      <c r="F60" s="191"/>
      <c r="G60" s="196"/>
    </row>
    <row r="61" spans="1:7" x14ac:dyDescent="0.25">
      <c r="A61" s="116"/>
      <c r="B61" s="157" t="s">
        <v>572</v>
      </c>
      <c r="C61" s="178"/>
      <c r="D61" s="185"/>
      <c r="E61" s="185"/>
      <c r="F61" s="185"/>
      <c r="G61" s="197"/>
    </row>
    <row r="62" spans="1:7" x14ac:dyDescent="0.25">
      <c r="A62" s="116">
        <v>1</v>
      </c>
      <c r="B62" s="116" t="s">
        <v>847</v>
      </c>
      <c r="C62" s="178"/>
      <c r="D62" s="185"/>
      <c r="E62" s="185"/>
      <c r="F62" s="185"/>
      <c r="G62" s="197"/>
    </row>
    <row r="63" spans="1:7" x14ac:dyDescent="0.25">
      <c r="A63" s="116">
        <v>2</v>
      </c>
      <c r="B63" s="116" t="s">
        <v>847</v>
      </c>
      <c r="C63" s="178"/>
      <c r="D63" s="185"/>
      <c r="E63" s="185"/>
      <c r="F63" s="185"/>
      <c r="G63" s="197"/>
    </row>
    <row r="64" spans="1:7" x14ac:dyDescent="0.25">
      <c r="A64" s="179" t="s">
        <v>848</v>
      </c>
      <c r="B64" s="179" t="s">
        <v>849</v>
      </c>
      <c r="C64" s="178"/>
      <c r="D64" s="185"/>
      <c r="E64" s="185"/>
      <c r="F64" s="185"/>
      <c r="G64" s="197"/>
    </row>
    <row r="65" spans="1:7" x14ac:dyDescent="0.25">
      <c r="A65" s="116"/>
      <c r="B65" s="157" t="s">
        <v>846</v>
      </c>
      <c r="C65" s="178"/>
      <c r="D65" s="185"/>
      <c r="E65" s="185"/>
      <c r="F65" s="185"/>
      <c r="G65" s="197"/>
    </row>
    <row r="66" spans="1:7" x14ac:dyDescent="0.25">
      <c r="A66" s="116">
        <v>1</v>
      </c>
      <c r="B66" s="116" t="s">
        <v>847</v>
      </c>
      <c r="C66" s="178"/>
      <c r="D66" s="185"/>
      <c r="E66" s="185"/>
      <c r="F66" s="185"/>
      <c r="G66" s="197"/>
    </row>
    <row r="67" spans="1:7" x14ac:dyDescent="0.25">
      <c r="A67" s="116">
        <v>2</v>
      </c>
      <c r="B67" s="116" t="s">
        <v>847</v>
      </c>
      <c r="C67" s="178"/>
      <c r="D67" s="185"/>
      <c r="E67" s="185"/>
      <c r="F67" s="185"/>
      <c r="G67" s="197"/>
    </row>
    <row r="68" spans="1:7" x14ac:dyDescent="0.25">
      <c r="A68" s="179" t="s">
        <v>848</v>
      </c>
      <c r="B68" s="179" t="s">
        <v>849</v>
      </c>
      <c r="C68" s="178"/>
      <c r="D68" s="185"/>
      <c r="E68" s="185"/>
      <c r="F68" s="185"/>
      <c r="G68" s="197"/>
    </row>
    <row r="69" spans="1:7" s="180" customFormat="1" ht="19.5" x14ac:dyDescent="0.25">
      <c r="A69" s="190"/>
      <c r="B69" s="190" t="s">
        <v>106</v>
      </c>
      <c r="C69" s="181"/>
      <c r="D69" s="191"/>
      <c r="E69" s="191"/>
      <c r="F69" s="191"/>
      <c r="G69" s="196"/>
    </row>
    <row r="70" spans="1:7" s="19" customFormat="1" x14ac:dyDescent="0.25">
      <c r="A70" s="112"/>
      <c r="B70" s="112" t="s">
        <v>13</v>
      </c>
      <c r="C70" s="22"/>
      <c r="D70" s="122"/>
      <c r="E70" s="122"/>
      <c r="F70" s="122"/>
      <c r="G70" s="89"/>
    </row>
    <row r="71" spans="1:7" x14ac:dyDescent="0.25">
      <c r="A71" s="116"/>
      <c r="B71" s="157" t="s">
        <v>572</v>
      </c>
      <c r="C71" s="178"/>
      <c r="D71" s="185"/>
      <c r="E71" s="185"/>
      <c r="F71" s="185"/>
      <c r="G71" s="197"/>
    </row>
    <row r="72" spans="1:7" x14ac:dyDescent="0.25">
      <c r="A72" s="116">
        <v>1</v>
      </c>
      <c r="B72" s="116" t="s">
        <v>847</v>
      </c>
      <c r="C72" s="178"/>
      <c r="D72" s="185"/>
      <c r="E72" s="185"/>
      <c r="F72" s="185"/>
      <c r="G72" s="197"/>
    </row>
    <row r="73" spans="1:7" x14ac:dyDescent="0.25">
      <c r="A73" s="116">
        <v>2</v>
      </c>
      <c r="B73" s="116" t="s">
        <v>847</v>
      </c>
      <c r="C73" s="178"/>
      <c r="D73" s="185"/>
      <c r="E73" s="185"/>
      <c r="F73" s="185"/>
      <c r="G73" s="197"/>
    </row>
    <row r="74" spans="1:7" x14ac:dyDescent="0.25">
      <c r="A74" s="179" t="s">
        <v>848</v>
      </c>
      <c r="B74" s="179" t="s">
        <v>849</v>
      </c>
      <c r="C74" s="178"/>
      <c r="D74" s="185"/>
      <c r="E74" s="185"/>
      <c r="F74" s="185"/>
      <c r="G74" s="197"/>
    </row>
    <row r="75" spans="1:7" x14ac:dyDescent="0.25">
      <c r="A75" s="116"/>
      <c r="B75" s="157" t="s">
        <v>846</v>
      </c>
      <c r="C75" s="178"/>
      <c r="D75" s="185"/>
      <c r="E75" s="185"/>
      <c r="F75" s="185"/>
      <c r="G75" s="197"/>
    </row>
    <row r="76" spans="1:7" x14ac:dyDescent="0.25">
      <c r="A76" s="116">
        <v>1</v>
      </c>
      <c r="B76" s="116" t="s">
        <v>847</v>
      </c>
      <c r="C76" s="178"/>
      <c r="D76" s="185"/>
      <c r="E76" s="185"/>
      <c r="F76" s="185"/>
      <c r="G76" s="197"/>
    </row>
    <row r="77" spans="1:7" x14ac:dyDescent="0.25">
      <c r="A77" s="116">
        <v>2</v>
      </c>
      <c r="B77" s="116" t="s">
        <v>847</v>
      </c>
      <c r="C77" s="178"/>
      <c r="D77" s="185"/>
      <c r="E77" s="185"/>
      <c r="F77" s="185"/>
      <c r="G77" s="197"/>
    </row>
    <row r="78" spans="1:7" x14ac:dyDescent="0.25">
      <c r="A78" s="179" t="s">
        <v>848</v>
      </c>
      <c r="B78" s="179" t="s">
        <v>849</v>
      </c>
      <c r="C78" s="178"/>
      <c r="D78" s="185"/>
      <c r="E78" s="185"/>
      <c r="F78" s="185"/>
      <c r="G78" s="197"/>
    </row>
    <row r="79" spans="1:7" ht="19.5" x14ac:dyDescent="0.25">
      <c r="A79" s="190"/>
      <c r="B79" s="190" t="s">
        <v>568</v>
      </c>
      <c r="C79" s="181"/>
      <c r="D79" s="191"/>
      <c r="E79" s="191"/>
      <c r="F79" s="191"/>
      <c r="G79" s="196"/>
    </row>
    <row r="80" spans="1:7" x14ac:dyDescent="0.25">
      <c r="A80" s="112"/>
      <c r="B80" s="112" t="s">
        <v>13</v>
      </c>
      <c r="C80" s="149"/>
      <c r="D80" s="122"/>
      <c r="E80" s="122"/>
      <c r="F80" s="122"/>
      <c r="G80" s="89"/>
    </row>
    <row r="81" spans="1:8" s="180" customFormat="1" ht="19.5" x14ac:dyDescent="0.25">
      <c r="A81" s="179"/>
      <c r="B81" s="157" t="s">
        <v>572</v>
      </c>
      <c r="C81" s="178"/>
      <c r="D81" s="185"/>
      <c r="E81" s="185"/>
      <c r="F81" s="185"/>
      <c r="G81" s="197"/>
      <c r="H81" s="175"/>
    </row>
    <row r="82" spans="1:8" s="180" customFormat="1" ht="19.5" x14ac:dyDescent="0.25">
      <c r="A82" s="116">
        <v>1</v>
      </c>
      <c r="B82" s="116" t="s">
        <v>847</v>
      </c>
      <c r="C82" s="178"/>
      <c r="D82" s="185"/>
      <c r="E82" s="185"/>
      <c r="F82" s="185"/>
      <c r="G82" s="197"/>
      <c r="H82" s="219"/>
    </row>
    <row r="83" spans="1:8" s="180" customFormat="1" ht="19.5" x14ac:dyDescent="0.25">
      <c r="A83" s="116">
        <v>2</v>
      </c>
      <c r="B83" s="116" t="s">
        <v>847</v>
      </c>
      <c r="C83" s="178"/>
      <c r="D83" s="185"/>
      <c r="E83" s="185"/>
      <c r="F83" s="185"/>
      <c r="G83" s="197"/>
      <c r="H83" s="219"/>
    </row>
    <row r="84" spans="1:8" s="180" customFormat="1" ht="19.5" x14ac:dyDescent="0.25">
      <c r="A84" s="179" t="s">
        <v>848</v>
      </c>
      <c r="B84" s="179" t="s">
        <v>849</v>
      </c>
      <c r="C84" s="178"/>
      <c r="D84" s="185"/>
      <c r="E84" s="185"/>
      <c r="F84" s="185"/>
      <c r="G84" s="197"/>
      <c r="H84" s="219"/>
    </row>
    <row r="85" spans="1:8" ht="45.75" customHeight="1" x14ac:dyDescent="0.25">
      <c r="A85" s="179"/>
      <c r="B85" s="157" t="s">
        <v>860</v>
      </c>
      <c r="C85" s="178"/>
      <c r="D85" s="185"/>
      <c r="E85" s="185"/>
      <c r="F85" s="185"/>
      <c r="G85" s="197"/>
    </row>
    <row r="86" spans="1:8" s="176" customFormat="1" x14ac:dyDescent="0.25">
      <c r="A86" s="116">
        <v>1</v>
      </c>
      <c r="B86" s="116" t="s">
        <v>847</v>
      </c>
      <c r="C86" s="178"/>
      <c r="D86" s="185"/>
      <c r="E86" s="185"/>
      <c r="F86" s="185"/>
      <c r="G86" s="197"/>
    </row>
    <row r="87" spans="1:8" s="176" customFormat="1" x14ac:dyDescent="0.25">
      <c r="A87" s="116">
        <v>2</v>
      </c>
      <c r="B87" s="116" t="s">
        <v>847</v>
      </c>
      <c r="C87" s="178"/>
      <c r="D87" s="185"/>
      <c r="E87" s="185"/>
      <c r="F87" s="185"/>
      <c r="G87" s="197"/>
    </row>
    <row r="88" spans="1:8" s="176" customFormat="1" x14ac:dyDescent="0.25">
      <c r="A88" s="179" t="s">
        <v>848</v>
      </c>
      <c r="B88" s="179" t="s">
        <v>849</v>
      </c>
      <c r="C88" s="178"/>
      <c r="D88" s="185"/>
      <c r="E88" s="185"/>
      <c r="F88" s="185"/>
      <c r="G88" s="197"/>
    </row>
    <row r="89" spans="1:8" s="176" customFormat="1" ht="56.25" x14ac:dyDescent="0.25">
      <c r="A89" s="188"/>
      <c r="B89" s="186" t="s">
        <v>54</v>
      </c>
      <c r="C89" s="194"/>
      <c r="D89" s="187"/>
      <c r="E89" s="187"/>
      <c r="F89" s="187"/>
      <c r="G89" s="194"/>
    </row>
    <row r="90" spans="1:8" s="176" customFormat="1" x14ac:dyDescent="0.25">
      <c r="A90" s="188"/>
      <c r="B90" s="188" t="s">
        <v>13</v>
      </c>
      <c r="C90" s="182"/>
      <c r="D90" s="187"/>
      <c r="E90" s="187"/>
      <c r="F90" s="187"/>
      <c r="G90" s="194"/>
    </row>
    <row r="91" spans="1:8" s="176" customFormat="1" x14ac:dyDescent="0.25">
      <c r="A91" s="179"/>
      <c r="B91" s="157" t="s">
        <v>572</v>
      </c>
      <c r="C91" s="178"/>
      <c r="D91" s="185"/>
      <c r="E91" s="185"/>
      <c r="F91" s="185"/>
      <c r="G91" s="197"/>
    </row>
    <row r="92" spans="1:8" s="176" customFormat="1" x14ac:dyDescent="0.25">
      <c r="A92" s="116">
        <v>1</v>
      </c>
      <c r="B92" s="116" t="s">
        <v>847</v>
      </c>
      <c r="C92" s="178"/>
      <c r="D92" s="185"/>
      <c r="E92" s="185"/>
      <c r="F92" s="185"/>
      <c r="G92" s="197"/>
    </row>
    <row r="93" spans="1:8" s="176" customFormat="1" x14ac:dyDescent="0.25">
      <c r="A93" s="116">
        <v>2</v>
      </c>
      <c r="B93" s="116" t="s">
        <v>847</v>
      </c>
      <c r="C93" s="178"/>
      <c r="D93" s="185"/>
      <c r="E93" s="185"/>
      <c r="F93" s="185"/>
      <c r="G93" s="197"/>
    </row>
    <row r="94" spans="1:8" s="176" customFormat="1" x14ac:dyDescent="0.25">
      <c r="A94" s="179" t="s">
        <v>848</v>
      </c>
      <c r="B94" s="179" t="s">
        <v>849</v>
      </c>
      <c r="C94" s="178"/>
      <c r="D94" s="185"/>
      <c r="E94" s="185"/>
      <c r="F94" s="185"/>
      <c r="G94" s="197"/>
    </row>
    <row r="95" spans="1:8" x14ac:dyDescent="0.25">
      <c r="A95" s="179"/>
      <c r="B95" s="157" t="s">
        <v>846</v>
      </c>
      <c r="C95" s="178"/>
      <c r="D95" s="185"/>
      <c r="E95" s="185"/>
      <c r="F95" s="185"/>
      <c r="G95" s="197"/>
    </row>
    <row r="96" spans="1:8" x14ac:dyDescent="0.25">
      <c r="A96" s="116">
        <v>1</v>
      </c>
      <c r="B96" s="116" t="s">
        <v>847</v>
      </c>
      <c r="C96" s="178"/>
      <c r="D96" s="185"/>
      <c r="E96" s="185"/>
      <c r="F96" s="185"/>
      <c r="G96" s="197"/>
    </row>
    <row r="97" spans="1:7" x14ac:dyDescent="0.25">
      <c r="A97" s="116">
        <v>2</v>
      </c>
      <c r="B97" s="116" t="s">
        <v>847</v>
      </c>
      <c r="C97" s="178"/>
      <c r="D97" s="185"/>
      <c r="E97" s="185"/>
      <c r="F97" s="185"/>
      <c r="G97" s="197"/>
    </row>
    <row r="98" spans="1:7" x14ac:dyDescent="0.25">
      <c r="A98" s="179" t="s">
        <v>848</v>
      </c>
      <c r="B98" s="179" t="s">
        <v>849</v>
      </c>
      <c r="C98" s="178"/>
      <c r="D98" s="185"/>
      <c r="E98" s="185"/>
      <c r="F98" s="185"/>
      <c r="G98" s="197"/>
    </row>
    <row r="99" spans="1:7" s="176" customFormat="1" ht="75" x14ac:dyDescent="0.25">
      <c r="A99" s="188"/>
      <c r="B99" s="186" t="s">
        <v>58</v>
      </c>
      <c r="C99" s="177"/>
      <c r="D99" s="187"/>
      <c r="E99" s="187"/>
      <c r="F99" s="187"/>
      <c r="G99" s="194"/>
    </row>
    <row r="100" spans="1:7" s="176" customFormat="1" x14ac:dyDescent="0.25">
      <c r="A100" s="188"/>
      <c r="B100" s="188" t="s">
        <v>13</v>
      </c>
      <c r="C100" s="182"/>
      <c r="D100" s="187"/>
      <c r="E100" s="187"/>
      <c r="F100" s="187"/>
      <c r="G100" s="194"/>
    </row>
    <row r="101" spans="1:7" x14ac:dyDescent="0.25">
      <c r="A101" s="179"/>
      <c r="B101" s="157" t="s">
        <v>572</v>
      </c>
      <c r="C101" s="178"/>
      <c r="D101" s="185"/>
      <c r="E101" s="185"/>
      <c r="F101" s="185"/>
      <c r="G101" s="197"/>
    </row>
    <row r="102" spans="1:7" x14ac:dyDescent="0.25">
      <c r="A102" s="116">
        <v>1</v>
      </c>
      <c r="B102" s="116" t="s">
        <v>847</v>
      </c>
      <c r="C102" s="178"/>
      <c r="D102" s="185"/>
      <c r="E102" s="185"/>
      <c r="F102" s="185"/>
      <c r="G102" s="197"/>
    </row>
    <row r="103" spans="1:7" x14ac:dyDescent="0.25">
      <c r="A103" s="116">
        <v>2</v>
      </c>
      <c r="B103" s="116" t="s">
        <v>847</v>
      </c>
      <c r="C103" s="178"/>
      <c r="D103" s="185"/>
      <c r="E103" s="185"/>
      <c r="F103" s="185"/>
      <c r="G103" s="197"/>
    </row>
    <row r="104" spans="1:7" x14ac:dyDescent="0.25">
      <c r="A104" s="179" t="s">
        <v>848</v>
      </c>
      <c r="B104" s="179" t="s">
        <v>849</v>
      </c>
      <c r="C104" s="178"/>
      <c r="D104" s="185"/>
      <c r="E104" s="185"/>
      <c r="F104" s="185"/>
      <c r="G104" s="197"/>
    </row>
    <row r="105" spans="1:7" x14ac:dyDescent="0.25">
      <c r="A105" s="179"/>
      <c r="B105" s="157" t="s">
        <v>846</v>
      </c>
      <c r="C105" s="178"/>
      <c r="D105" s="185"/>
      <c r="E105" s="185"/>
      <c r="F105" s="185"/>
      <c r="G105" s="197"/>
    </row>
    <row r="106" spans="1:7" x14ac:dyDescent="0.25">
      <c r="A106" s="116">
        <v>1</v>
      </c>
      <c r="B106" s="116" t="s">
        <v>847</v>
      </c>
      <c r="C106" s="178"/>
      <c r="D106" s="185"/>
      <c r="E106" s="185"/>
      <c r="F106" s="185"/>
      <c r="G106" s="197"/>
    </row>
    <row r="107" spans="1:7" x14ac:dyDescent="0.25">
      <c r="A107" s="116">
        <v>2</v>
      </c>
      <c r="B107" s="116" t="s">
        <v>847</v>
      </c>
      <c r="C107" s="178"/>
      <c r="D107" s="185"/>
      <c r="E107" s="185"/>
      <c r="F107" s="185"/>
      <c r="G107" s="197"/>
    </row>
    <row r="108" spans="1:7" x14ac:dyDescent="0.25">
      <c r="A108" s="179" t="s">
        <v>848</v>
      </c>
      <c r="B108" s="179" t="s">
        <v>849</v>
      </c>
      <c r="C108" s="178"/>
      <c r="D108" s="185"/>
      <c r="E108" s="185"/>
      <c r="F108" s="185"/>
      <c r="G108" s="197"/>
    </row>
    <row r="109" spans="1:7" s="176" customFormat="1" ht="75" x14ac:dyDescent="0.25">
      <c r="A109" s="188"/>
      <c r="B109" s="186" t="s">
        <v>66</v>
      </c>
      <c r="C109" s="177"/>
      <c r="D109" s="187"/>
      <c r="E109" s="187"/>
      <c r="F109" s="187"/>
      <c r="G109" s="194"/>
    </row>
    <row r="110" spans="1:7" s="176" customFormat="1" x14ac:dyDescent="0.25">
      <c r="A110" s="188"/>
      <c r="B110" s="188" t="s">
        <v>13</v>
      </c>
      <c r="C110" s="182"/>
      <c r="D110" s="187"/>
      <c r="E110" s="187"/>
      <c r="F110" s="187"/>
      <c r="G110" s="194"/>
    </row>
    <row r="111" spans="1:7" x14ac:dyDescent="0.25">
      <c r="A111" s="179"/>
      <c r="B111" s="157" t="s">
        <v>572</v>
      </c>
      <c r="C111" s="178"/>
      <c r="D111" s="185"/>
      <c r="E111" s="185"/>
      <c r="F111" s="185"/>
      <c r="G111" s="197"/>
    </row>
    <row r="112" spans="1:7" x14ac:dyDescent="0.25">
      <c r="A112" s="116">
        <v>1</v>
      </c>
      <c r="B112" s="116" t="s">
        <v>847</v>
      </c>
      <c r="C112" s="178"/>
      <c r="D112" s="185"/>
      <c r="E112" s="185"/>
      <c r="F112" s="185"/>
      <c r="G112" s="197"/>
    </row>
    <row r="113" spans="1:7" x14ac:dyDescent="0.25">
      <c r="A113" s="116">
        <v>2</v>
      </c>
      <c r="B113" s="116" t="s">
        <v>847</v>
      </c>
      <c r="C113" s="178"/>
      <c r="D113" s="185"/>
      <c r="E113" s="185"/>
      <c r="F113" s="185"/>
      <c r="G113" s="197"/>
    </row>
    <row r="114" spans="1:7" x14ac:dyDescent="0.25">
      <c r="A114" s="179" t="s">
        <v>848</v>
      </c>
      <c r="B114" s="179" t="s">
        <v>849</v>
      </c>
      <c r="C114" s="178"/>
      <c r="D114" s="185"/>
      <c r="E114" s="185"/>
      <c r="F114" s="185"/>
      <c r="G114" s="197"/>
    </row>
    <row r="115" spans="1:7" x14ac:dyDescent="0.25">
      <c r="A115" s="179"/>
      <c r="B115" s="157" t="s">
        <v>846</v>
      </c>
      <c r="C115" s="178"/>
      <c r="D115" s="185"/>
      <c r="E115" s="185"/>
      <c r="F115" s="185"/>
      <c r="G115" s="197"/>
    </row>
    <row r="116" spans="1:7" x14ac:dyDescent="0.25">
      <c r="A116" s="116">
        <v>1</v>
      </c>
      <c r="B116" s="116" t="s">
        <v>847</v>
      </c>
      <c r="C116" s="178"/>
      <c r="D116" s="185"/>
      <c r="E116" s="185"/>
      <c r="F116" s="185"/>
      <c r="G116" s="197"/>
    </row>
    <row r="117" spans="1:7" x14ac:dyDescent="0.25">
      <c r="A117" s="116">
        <v>2</v>
      </c>
      <c r="B117" s="116" t="s">
        <v>847</v>
      </c>
      <c r="C117" s="178"/>
      <c r="D117" s="185"/>
      <c r="E117" s="185"/>
      <c r="F117" s="185"/>
      <c r="G117" s="197"/>
    </row>
    <row r="118" spans="1:7" x14ac:dyDescent="0.25">
      <c r="A118" s="179" t="s">
        <v>848</v>
      </c>
      <c r="B118" s="179" t="s">
        <v>849</v>
      </c>
      <c r="C118" s="178"/>
      <c r="D118" s="185"/>
      <c r="E118" s="185"/>
      <c r="F118" s="185"/>
      <c r="G118" s="197"/>
    </row>
    <row r="119" spans="1:7" s="176" customFormat="1" ht="168.75" x14ac:dyDescent="0.25">
      <c r="A119" s="188"/>
      <c r="B119" s="186" t="s">
        <v>47</v>
      </c>
      <c r="C119" s="177"/>
      <c r="D119" s="187"/>
      <c r="E119" s="187"/>
      <c r="F119" s="187"/>
      <c r="G119" s="194"/>
    </row>
    <row r="120" spans="1:7" s="176" customFormat="1" x14ac:dyDescent="0.25">
      <c r="A120" s="188"/>
      <c r="B120" s="188" t="s">
        <v>13</v>
      </c>
      <c r="C120" s="182"/>
      <c r="D120" s="187"/>
      <c r="E120" s="187"/>
      <c r="F120" s="187"/>
      <c r="G120" s="194"/>
    </row>
    <row r="121" spans="1:7" s="180" customFormat="1" ht="43.5" customHeight="1" x14ac:dyDescent="0.25">
      <c r="A121" s="190"/>
      <c r="B121" s="190" t="s">
        <v>29</v>
      </c>
      <c r="C121" s="181"/>
      <c r="D121" s="191"/>
      <c r="E121" s="191"/>
      <c r="F121" s="191"/>
      <c r="G121" s="196"/>
    </row>
    <row r="122" spans="1:7" x14ac:dyDescent="0.25">
      <c r="A122" s="179"/>
      <c r="B122" s="179" t="s">
        <v>13</v>
      </c>
      <c r="C122" s="178"/>
      <c r="D122" s="185"/>
      <c r="E122" s="185"/>
      <c r="F122" s="185"/>
      <c r="G122" s="197"/>
    </row>
    <row r="123" spans="1:7" x14ac:dyDescent="0.25">
      <c r="A123" s="179"/>
      <c r="B123" s="157" t="s">
        <v>572</v>
      </c>
      <c r="C123" s="178"/>
      <c r="D123" s="185"/>
      <c r="E123" s="185"/>
      <c r="F123" s="185"/>
      <c r="G123" s="197"/>
    </row>
    <row r="124" spans="1:7" x14ac:dyDescent="0.25">
      <c r="A124" s="116">
        <v>1</v>
      </c>
      <c r="B124" s="116" t="s">
        <v>847</v>
      </c>
      <c r="C124" s="178"/>
      <c r="D124" s="185"/>
      <c r="E124" s="185"/>
      <c r="F124" s="185"/>
      <c r="G124" s="197"/>
    </row>
    <row r="125" spans="1:7" x14ac:dyDescent="0.25">
      <c r="A125" s="116">
        <v>2</v>
      </c>
      <c r="B125" s="116" t="s">
        <v>847</v>
      </c>
      <c r="C125" s="178"/>
      <c r="D125" s="185"/>
      <c r="E125" s="185"/>
      <c r="F125" s="185"/>
      <c r="G125" s="197"/>
    </row>
    <row r="126" spans="1:7" x14ac:dyDescent="0.25">
      <c r="A126" s="179" t="s">
        <v>848</v>
      </c>
      <c r="B126" s="179" t="s">
        <v>849</v>
      </c>
      <c r="C126" s="178"/>
      <c r="D126" s="185"/>
      <c r="E126" s="185"/>
      <c r="F126" s="185"/>
      <c r="G126" s="197"/>
    </row>
    <row r="127" spans="1:7" x14ac:dyDescent="0.25">
      <c r="A127" s="179"/>
      <c r="B127" s="157" t="s">
        <v>846</v>
      </c>
      <c r="C127" s="178"/>
      <c r="D127" s="185"/>
      <c r="E127" s="185"/>
      <c r="F127" s="185"/>
      <c r="G127" s="197"/>
    </row>
    <row r="128" spans="1:7" x14ac:dyDescent="0.25">
      <c r="A128" s="116">
        <v>1</v>
      </c>
      <c r="B128" s="116" t="s">
        <v>847</v>
      </c>
      <c r="C128" s="178"/>
      <c r="D128" s="185"/>
      <c r="E128" s="185"/>
      <c r="F128" s="185"/>
      <c r="G128" s="197"/>
    </row>
    <row r="129" spans="1:7" x14ac:dyDescent="0.25">
      <c r="A129" s="116">
        <v>2</v>
      </c>
      <c r="B129" s="116" t="s">
        <v>847</v>
      </c>
      <c r="C129" s="178"/>
      <c r="D129" s="185"/>
      <c r="E129" s="185"/>
      <c r="F129" s="185"/>
      <c r="G129" s="197"/>
    </row>
    <row r="130" spans="1:7" x14ac:dyDescent="0.25">
      <c r="A130" s="179" t="s">
        <v>848</v>
      </c>
      <c r="B130" s="179" t="s">
        <v>849</v>
      </c>
      <c r="C130" s="178"/>
      <c r="D130" s="185"/>
      <c r="E130" s="185"/>
      <c r="F130" s="185"/>
      <c r="G130" s="197"/>
    </row>
    <row r="131" spans="1:7" s="180" customFormat="1" ht="19.5" x14ac:dyDescent="0.25">
      <c r="A131" s="190"/>
      <c r="B131" s="190" t="s">
        <v>170</v>
      </c>
      <c r="C131" s="196"/>
      <c r="D131" s="191"/>
      <c r="E131" s="191"/>
      <c r="F131" s="191"/>
      <c r="G131" s="196"/>
    </row>
    <row r="132" spans="1:7" x14ac:dyDescent="0.25">
      <c r="A132" s="179"/>
      <c r="B132" s="179" t="s">
        <v>12</v>
      </c>
      <c r="C132" s="10"/>
      <c r="D132" s="193"/>
      <c r="E132" s="193"/>
      <c r="F132" s="193"/>
      <c r="G132" s="197"/>
    </row>
    <row r="133" spans="1:7" x14ac:dyDescent="0.25">
      <c r="A133" s="179"/>
      <c r="B133" s="157" t="s">
        <v>572</v>
      </c>
      <c r="C133" s="10"/>
      <c r="D133" s="193"/>
      <c r="E133" s="193"/>
      <c r="F133" s="193"/>
      <c r="G133" s="197"/>
    </row>
    <row r="134" spans="1:7" x14ac:dyDescent="0.25">
      <c r="A134" s="116">
        <v>1</v>
      </c>
      <c r="B134" s="116" t="s">
        <v>847</v>
      </c>
      <c r="C134" s="10"/>
      <c r="D134" s="193"/>
      <c r="E134" s="193"/>
      <c r="F134" s="193"/>
      <c r="G134" s="197"/>
    </row>
    <row r="135" spans="1:7" x14ac:dyDescent="0.25">
      <c r="A135" s="116">
        <v>2</v>
      </c>
      <c r="B135" s="116" t="s">
        <v>847</v>
      </c>
      <c r="C135" s="10"/>
      <c r="D135" s="193"/>
      <c r="E135" s="193"/>
      <c r="F135" s="193"/>
      <c r="G135" s="197"/>
    </row>
    <row r="136" spans="1:7" x14ac:dyDescent="0.25">
      <c r="A136" s="179" t="s">
        <v>848</v>
      </c>
      <c r="B136" s="179" t="s">
        <v>849</v>
      </c>
      <c r="C136" s="10"/>
      <c r="D136" s="193"/>
      <c r="E136" s="193"/>
      <c r="F136" s="193"/>
      <c r="G136" s="197"/>
    </row>
    <row r="137" spans="1:7" x14ac:dyDescent="0.25">
      <c r="A137" s="179"/>
      <c r="B137" s="157" t="s">
        <v>846</v>
      </c>
      <c r="C137" s="17"/>
      <c r="D137" s="185"/>
      <c r="E137" s="185"/>
      <c r="F137" s="185"/>
      <c r="G137" s="197"/>
    </row>
    <row r="138" spans="1:7" x14ac:dyDescent="0.25">
      <c r="A138" s="116">
        <v>1</v>
      </c>
      <c r="B138" s="116" t="s">
        <v>847</v>
      </c>
      <c r="C138" s="17"/>
      <c r="D138" s="185"/>
      <c r="E138" s="185"/>
      <c r="F138" s="185"/>
      <c r="G138" s="197"/>
    </row>
    <row r="139" spans="1:7" x14ac:dyDescent="0.25">
      <c r="A139" s="116">
        <v>2</v>
      </c>
      <c r="B139" s="116" t="s">
        <v>847</v>
      </c>
      <c r="C139" s="17"/>
      <c r="D139" s="185"/>
      <c r="E139" s="185"/>
      <c r="F139" s="185"/>
      <c r="G139" s="197"/>
    </row>
    <row r="140" spans="1:7" x14ac:dyDescent="0.25">
      <c r="A140" s="179" t="s">
        <v>848</v>
      </c>
      <c r="B140" s="179" t="s">
        <v>849</v>
      </c>
      <c r="C140" s="17"/>
      <c r="D140" s="185"/>
      <c r="E140" s="185"/>
      <c r="F140" s="185"/>
      <c r="G140" s="197"/>
    </row>
    <row r="141" spans="1:7" s="180" customFormat="1" ht="19.5" x14ac:dyDescent="0.25">
      <c r="A141" s="190"/>
      <c r="B141" s="190" t="s">
        <v>106</v>
      </c>
      <c r="C141" s="181"/>
      <c r="D141" s="191"/>
      <c r="E141" s="191"/>
      <c r="F141" s="191"/>
      <c r="G141" s="196"/>
    </row>
    <row r="142" spans="1:7" s="4" customFormat="1" ht="19.5" x14ac:dyDescent="0.25">
      <c r="A142" s="192"/>
      <c r="B142" s="179" t="s">
        <v>12</v>
      </c>
      <c r="C142" s="11"/>
      <c r="D142" s="60"/>
      <c r="E142" s="60"/>
      <c r="F142" s="60"/>
      <c r="G142" s="197"/>
    </row>
    <row r="143" spans="1:7" x14ac:dyDescent="0.25">
      <c r="A143" s="179"/>
      <c r="B143" s="157" t="s">
        <v>572</v>
      </c>
      <c r="C143" s="178"/>
      <c r="D143" s="185"/>
      <c r="E143" s="185"/>
      <c r="F143" s="185"/>
      <c r="G143" s="197"/>
    </row>
    <row r="144" spans="1:7" x14ac:dyDescent="0.25">
      <c r="A144" s="116">
        <v>1</v>
      </c>
      <c r="B144" s="116" t="s">
        <v>847</v>
      </c>
      <c r="C144" s="178"/>
      <c r="D144" s="185"/>
      <c r="E144" s="185"/>
      <c r="F144" s="185"/>
      <c r="G144" s="197"/>
    </row>
    <row r="145" spans="1:7" x14ac:dyDescent="0.25">
      <c r="A145" s="116">
        <v>2</v>
      </c>
      <c r="B145" s="116" t="s">
        <v>847</v>
      </c>
      <c r="C145" s="178"/>
      <c r="D145" s="185"/>
      <c r="E145" s="185"/>
      <c r="F145" s="185"/>
      <c r="G145" s="197"/>
    </row>
    <row r="146" spans="1:7" x14ac:dyDescent="0.25">
      <c r="A146" s="179" t="s">
        <v>848</v>
      </c>
      <c r="B146" s="179" t="s">
        <v>849</v>
      </c>
      <c r="C146" s="178"/>
      <c r="D146" s="185"/>
      <c r="E146" s="185"/>
      <c r="F146" s="185"/>
      <c r="G146" s="197"/>
    </row>
    <row r="147" spans="1:7" x14ac:dyDescent="0.25">
      <c r="A147" s="179"/>
      <c r="B147" s="157" t="s">
        <v>846</v>
      </c>
      <c r="C147" s="178"/>
      <c r="D147" s="185"/>
      <c r="E147" s="185"/>
      <c r="F147" s="185"/>
      <c r="G147" s="197"/>
    </row>
    <row r="148" spans="1:7" x14ac:dyDescent="0.25">
      <c r="A148" s="116">
        <v>1</v>
      </c>
      <c r="B148" s="116" t="s">
        <v>847</v>
      </c>
      <c r="C148" s="178"/>
      <c r="D148" s="185"/>
      <c r="E148" s="185"/>
      <c r="F148" s="185"/>
      <c r="G148" s="197"/>
    </row>
    <row r="149" spans="1:7" x14ac:dyDescent="0.25">
      <c r="A149" s="116">
        <v>2</v>
      </c>
      <c r="B149" s="116" t="s">
        <v>847</v>
      </c>
      <c r="C149" s="178"/>
      <c r="D149" s="185"/>
      <c r="E149" s="185"/>
      <c r="F149" s="185"/>
      <c r="G149" s="197"/>
    </row>
    <row r="150" spans="1:7" x14ac:dyDescent="0.25">
      <c r="A150" s="179" t="s">
        <v>848</v>
      </c>
      <c r="B150" s="179" t="s">
        <v>849</v>
      </c>
      <c r="C150" s="178"/>
      <c r="D150" s="185"/>
      <c r="E150" s="185"/>
      <c r="F150" s="185"/>
      <c r="G150" s="197"/>
    </row>
    <row r="151" spans="1:7" s="180" customFormat="1" ht="19.5" x14ac:dyDescent="0.25">
      <c r="A151" s="190"/>
      <c r="B151" s="190" t="s">
        <v>112</v>
      </c>
      <c r="C151" s="196"/>
      <c r="D151" s="191"/>
      <c r="E151" s="191"/>
      <c r="F151" s="191"/>
      <c r="G151" s="196"/>
    </row>
    <row r="152" spans="1:7" x14ac:dyDescent="0.25">
      <c r="A152" s="179"/>
      <c r="B152" s="179" t="s">
        <v>12</v>
      </c>
      <c r="C152" s="178"/>
      <c r="D152" s="193"/>
      <c r="E152" s="193"/>
      <c r="F152" s="193"/>
      <c r="G152" s="197"/>
    </row>
    <row r="153" spans="1:7" x14ac:dyDescent="0.25">
      <c r="A153" s="179"/>
      <c r="B153" s="157" t="s">
        <v>572</v>
      </c>
      <c r="C153" s="178"/>
      <c r="D153" s="193"/>
      <c r="E153" s="193"/>
      <c r="F153" s="193"/>
      <c r="G153" s="197"/>
    </row>
    <row r="154" spans="1:7" x14ac:dyDescent="0.25">
      <c r="A154" s="116">
        <v>1</v>
      </c>
      <c r="B154" s="116" t="s">
        <v>847</v>
      </c>
      <c r="C154" s="178"/>
      <c r="D154" s="193"/>
      <c r="E154" s="193"/>
      <c r="F154" s="193"/>
      <c r="G154" s="197"/>
    </row>
    <row r="155" spans="1:7" x14ac:dyDescent="0.25">
      <c r="A155" s="116">
        <v>2</v>
      </c>
      <c r="B155" s="116" t="s">
        <v>847</v>
      </c>
      <c r="C155" s="178"/>
      <c r="D155" s="193"/>
      <c r="E155" s="193"/>
      <c r="F155" s="193"/>
      <c r="G155" s="197"/>
    </row>
    <row r="156" spans="1:7" x14ac:dyDescent="0.25">
      <c r="A156" s="179" t="s">
        <v>848</v>
      </c>
      <c r="B156" s="179" t="s">
        <v>849</v>
      </c>
      <c r="C156" s="178"/>
      <c r="D156" s="193"/>
      <c r="E156" s="193"/>
      <c r="F156" s="193"/>
      <c r="G156" s="197"/>
    </row>
    <row r="157" spans="1:7" x14ac:dyDescent="0.25">
      <c r="A157" s="179"/>
      <c r="B157" s="157" t="s">
        <v>846</v>
      </c>
      <c r="C157" s="178"/>
      <c r="D157" s="185"/>
      <c r="E157" s="185"/>
      <c r="F157" s="185"/>
      <c r="G157" s="197"/>
    </row>
    <row r="158" spans="1:7" x14ac:dyDescent="0.25">
      <c r="A158" s="116">
        <v>1</v>
      </c>
      <c r="B158" s="116" t="s">
        <v>847</v>
      </c>
      <c r="C158" s="178"/>
      <c r="D158" s="185"/>
      <c r="E158" s="185"/>
      <c r="F158" s="185"/>
      <c r="G158" s="197"/>
    </row>
    <row r="159" spans="1:7" x14ac:dyDescent="0.25">
      <c r="A159" s="116">
        <v>2</v>
      </c>
      <c r="B159" s="116" t="s">
        <v>847</v>
      </c>
      <c r="C159" s="178"/>
      <c r="D159" s="185"/>
      <c r="E159" s="185"/>
      <c r="F159" s="185"/>
      <c r="G159" s="197"/>
    </row>
    <row r="160" spans="1:7" x14ac:dyDescent="0.25">
      <c r="A160" s="179" t="s">
        <v>848</v>
      </c>
      <c r="B160" s="179" t="s">
        <v>849</v>
      </c>
      <c r="C160" s="178"/>
      <c r="D160" s="185"/>
      <c r="E160" s="185"/>
      <c r="F160" s="185"/>
      <c r="G160" s="197"/>
    </row>
    <row r="161" spans="1:11" s="176" customFormat="1" ht="82.5" customHeight="1" x14ac:dyDescent="0.25">
      <c r="A161" s="188"/>
      <c r="B161" s="186" t="s">
        <v>340</v>
      </c>
      <c r="C161" s="177"/>
      <c r="D161" s="187"/>
      <c r="E161" s="187"/>
      <c r="F161" s="187"/>
      <c r="G161" s="194"/>
    </row>
    <row r="162" spans="1:11" s="176" customFormat="1" x14ac:dyDescent="0.25">
      <c r="A162" s="188"/>
      <c r="B162" s="188" t="s">
        <v>12</v>
      </c>
      <c r="C162" s="182"/>
      <c r="D162" s="189"/>
      <c r="E162" s="189"/>
      <c r="F162" s="189"/>
      <c r="G162" s="195"/>
    </row>
    <row r="163" spans="1:11" s="19" customFormat="1" ht="19.5" x14ac:dyDescent="0.25">
      <c r="A163" s="112"/>
      <c r="B163" s="190" t="s">
        <v>14</v>
      </c>
      <c r="C163" s="23"/>
      <c r="D163" s="191"/>
      <c r="E163" s="191"/>
      <c r="F163" s="191"/>
      <c r="G163" s="196"/>
    </row>
    <row r="164" spans="1:11" x14ac:dyDescent="0.25">
      <c r="A164" s="179"/>
      <c r="B164" s="179" t="s">
        <v>12</v>
      </c>
      <c r="C164" s="178"/>
      <c r="D164" s="185"/>
      <c r="E164" s="185"/>
      <c r="F164" s="185"/>
      <c r="G164" s="197"/>
    </row>
    <row r="165" spans="1:11" s="184" customFormat="1" x14ac:dyDescent="0.25">
      <c r="A165" s="116"/>
      <c r="B165" s="157" t="s">
        <v>572</v>
      </c>
      <c r="C165" s="42"/>
      <c r="D165" s="185"/>
      <c r="E165" s="185"/>
      <c r="F165" s="185"/>
      <c r="G165" s="197"/>
      <c r="H165" s="44"/>
      <c r="I165" s="44"/>
      <c r="J165" s="44"/>
      <c r="K165" s="44"/>
    </row>
    <row r="166" spans="1:11" s="184" customFormat="1" x14ac:dyDescent="0.25">
      <c r="A166" s="116">
        <v>1</v>
      </c>
      <c r="B166" s="116" t="s">
        <v>847</v>
      </c>
      <c r="C166" s="42"/>
      <c r="D166" s="185"/>
      <c r="E166" s="185"/>
      <c r="F166" s="185"/>
      <c r="G166" s="197"/>
      <c r="H166" s="44"/>
      <c r="I166" s="44"/>
      <c r="J166" s="44"/>
      <c r="K166" s="44"/>
    </row>
    <row r="167" spans="1:11" s="184" customFormat="1" x14ac:dyDescent="0.25">
      <c r="A167" s="116">
        <v>2</v>
      </c>
      <c r="B167" s="116" t="s">
        <v>847</v>
      </c>
      <c r="C167" s="42"/>
      <c r="D167" s="185"/>
      <c r="E167" s="185"/>
      <c r="F167" s="185"/>
      <c r="G167" s="197"/>
      <c r="H167" s="44"/>
      <c r="I167" s="44"/>
      <c r="J167" s="44"/>
      <c r="K167" s="44"/>
    </row>
    <row r="168" spans="1:11" s="184" customFormat="1" x14ac:dyDescent="0.25">
      <c r="A168" s="179" t="s">
        <v>848</v>
      </c>
      <c r="B168" s="179" t="s">
        <v>849</v>
      </c>
      <c r="C168" s="42"/>
      <c r="D168" s="185"/>
      <c r="E168" s="185"/>
      <c r="F168" s="185"/>
      <c r="G168" s="197"/>
      <c r="H168" s="44"/>
      <c r="I168" s="44"/>
      <c r="J168" s="44"/>
      <c r="K168" s="44"/>
    </row>
    <row r="169" spans="1:11" s="184" customFormat="1" x14ac:dyDescent="0.25">
      <c r="A169" s="116"/>
      <c r="B169" s="157" t="s">
        <v>846</v>
      </c>
      <c r="C169" s="42"/>
      <c r="D169" s="185"/>
      <c r="E169" s="185"/>
      <c r="F169" s="185"/>
      <c r="G169" s="197"/>
      <c r="H169" s="44"/>
      <c r="I169" s="44"/>
      <c r="J169" s="44"/>
      <c r="K169" s="44"/>
    </row>
    <row r="170" spans="1:11" s="184" customFormat="1" x14ac:dyDescent="0.25">
      <c r="A170" s="116">
        <v>1</v>
      </c>
      <c r="B170" s="116" t="s">
        <v>847</v>
      </c>
      <c r="C170" s="42"/>
      <c r="D170" s="185"/>
      <c r="E170" s="185"/>
      <c r="F170" s="185"/>
      <c r="G170" s="197"/>
      <c r="H170" s="44"/>
      <c r="I170" s="44"/>
      <c r="J170" s="44"/>
      <c r="K170" s="44"/>
    </row>
    <row r="171" spans="1:11" s="184" customFormat="1" x14ac:dyDescent="0.25">
      <c r="A171" s="116">
        <v>2</v>
      </c>
      <c r="B171" s="116" t="s">
        <v>847</v>
      </c>
      <c r="C171" s="42"/>
      <c r="D171" s="185"/>
      <c r="E171" s="185"/>
      <c r="F171" s="185"/>
      <c r="G171" s="197"/>
      <c r="H171" s="44"/>
      <c r="I171" s="44"/>
      <c r="J171" s="44"/>
      <c r="K171" s="44"/>
    </row>
    <row r="172" spans="1:11" s="184" customFormat="1" x14ac:dyDescent="0.25">
      <c r="A172" s="179" t="s">
        <v>848</v>
      </c>
      <c r="B172" s="179" t="s">
        <v>849</v>
      </c>
      <c r="C172" s="42"/>
      <c r="D172" s="185"/>
      <c r="E172" s="185"/>
      <c r="F172" s="185"/>
      <c r="G172" s="197"/>
      <c r="H172" s="44"/>
      <c r="I172" s="44"/>
      <c r="J172" s="44"/>
      <c r="K172" s="44"/>
    </row>
    <row r="173" spans="1:11" s="19" customFormat="1" ht="39" x14ac:dyDescent="0.25">
      <c r="A173" s="112"/>
      <c r="B173" s="190" t="s">
        <v>29</v>
      </c>
      <c r="C173" s="151"/>
      <c r="D173" s="191"/>
      <c r="E173" s="191"/>
      <c r="F173" s="191"/>
      <c r="G173" s="196"/>
    </row>
    <row r="174" spans="1:11" s="4" customFormat="1" ht="19.5" x14ac:dyDescent="0.25">
      <c r="A174" s="192"/>
      <c r="B174" s="179" t="s">
        <v>12</v>
      </c>
      <c r="C174" s="9"/>
      <c r="D174" s="60"/>
      <c r="E174" s="60"/>
      <c r="F174" s="60"/>
      <c r="G174" s="197"/>
    </row>
    <row r="175" spans="1:11" s="4" customFormat="1" ht="19.5" x14ac:dyDescent="0.25">
      <c r="A175" s="192"/>
      <c r="B175" s="157" t="s">
        <v>572</v>
      </c>
      <c r="C175" s="9"/>
      <c r="D175" s="60"/>
      <c r="E175" s="60"/>
      <c r="F175" s="60"/>
      <c r="G175" s="197"/>
    </row>
    <row r="176" spans="1:11" s="4" customFormat="1" ht="19.5" x14ac:dyDescent="0.25">
      <c r="A176" s="116">
        <v>1</v>
      </c>
      <c r="B176" s="116" t="s">
        <v>847</v>
      </c>
      <c r="C176" s="9"/>
      <c r="D176" s="60"/>
      <c r="E176" s="60"/>
      <c r="F176" s="60"/>
      <c r="G176" s="197"/>
    </row>
    <row r="177" spans="1:7" s="4" customFormat="1" ht="19.5" x14ac:dyDescent="0.25">
      <c r="A177" s="116">
        <v>2</v>
      </c>
      <c r="B177" s="116" t="s">
        <v>847</v>
      </c>
      <c r="C177" s="9"/>
      <c r="D177" s="60"/>
      <c r="E177" s="60"/>
      <c r="F177" s="60"/>
      <c r="G177" s="197"/>
    </row>
    <row r="178" spans="1:7" s="4" customFormat="1" ht="19.5" x14ac:dyDescent="0.25">
      <c r="A178" s="179" t="s">
        <v>848</v>
      </c>
      <c r="B178" s="179" t="s">
        <v>849</v>
      </c>
      <c r="C178" s="9"/>
      <c r="D178" s="60"/>
      <c r="E178" s="60"/>
      <c r="F178" s="60"/>
      <c r="G178" s="197"/>
    </row>
    <row r="179" spans="1:7" x14ac:dyDescent="0.25">
      <c r="A179" s="179"/>
      <c r="B179" s="157" t="s">
        <v>846</v>
      </c>
      <c r="C179" s="178"/>
      <c r="D179" s="185"/>
      <c r="E179" s="185"/>
      <c r="F179" s="185"/>
      <c r="G179" s="197"/>
    </row>
    <row r="180" spans="1:7" x14ac:dyDescent="0.25">
      <c r="A180" s="116">
        <v>1</v>
      </c>
      <c r="B180" s="116" t="s">
        <v>847</v>
      </c>
      <c r="C180" s="178"/>
      <c r="D180" s="185"/>
      <c r="E180" s="185"/>
      <c r="F180" s="185"/>
      <c r="G180" s="197"/>
    </row>
    <row r="181" spans="1:7" x14ac:dyDescent="0.25">
      <c r="A181" s="116">
        <v>2</v>
      </c>
      <c r="B181" s="116" t="s">
        <v>847</v>
      </c>
      <c r="C181" s="178"/>
      <c r="D181" s="185"/>
      <c r="E181" s="185"/>
      <c r="F181" s="185"/>
      <c r="G181" s="197"/>
    </row>
    <row r="182" spans="1:7" x14ac:dyDescent="0.25">
      <c r="A182" s="179" t="s">
        <v>848</v>
      </c>
      <c r="B182" s="179" t="s">
        <v>849</v>
      </c>
      <c r="C182" s="178"/>
      <c r="D182" s="185"/>
      <c r="E182" s="185"/>
      <c r="F182" s="185"/>
      <c r="G182" s="197"/>
    </row>
    <row r="183" spans="1:7" s="19" customFormat="1" ht="19.5" x14ac:dyDescent="0.25">
      <c r="A183" s="112"/>
      <c r="B183" s="190" t="s">
        <v>48</v>
      </c>
      <c r="C183" s="151"/>
      <c r="D183" s="191"/>
      <c r="E183" s="191"/>
      <c r="F183" s="191"/>
      <c r="G183" s="196"/>
    </row>
    <row r="184" spans="1:7" x14ac:dyDescent="0.25">
      <c r="A184" s="179"/>
      <c r="B184" s="179" t="s">
        <v>12</v>
      </c>
      <c r="C184" s="178"/>
      <c r="D184" s="185"/>
      <c r="E184" s="185"/>
      <c r="F184" s="185"/>
      <c r="G184" s="197"/>
    </row>
    <row r="185" spans="1:7" x14ac:dyDescent="0.25">
      <c r="A185" s="179"/>
      <c r="B185" s="157" t="s">
        <v>572</v>
      </c>
      <c r="C185" s="178"/>
      <c r="D185" s="185"/>
      <c r="E185" s="185"/>
      <c r="F185" s="185"/>
      <c r="G185" s="197"/>
    </row>
    <row r="186" spans="1:7" x14ac:dyDescent="0.25">
      <c r="A186" s="116">
        <v>1</v>
      </c>
      <c r="B186" s="116" t="s">
        <v>847</v>
      </c>
      <c r="C186" s="178"/>
      <c r="D186" s="185"/>
      <c r="E186" s="185"/>
      <c r="F186" s="185"/>
      <c r="G186" s="197"/>
    </row>
    <row r="187" spans="1:7" x14ac:dyDescent="0.25">
      <c r="A187" s="116">
        <v>2</v>
      </c>
      <c r="B187" s="116" t="s">
        <v>847</v>
      </c>
      <c r="C187" s="178"/>
      <c r="D187" s="185"/>
      <c r="E187" s="185"/>
      <c r="F187" s="185"/>
      <c r="G187" s="197"/>
    </row>
    <row r="188" spans="1:7" x14ac:dyDescent="0.25">
      <c r="A188" s="179" t="s">
        <v>848</v>
      </c>
      <c r="B188" s="179" t="s">
        <v>849</v>
      </c>
      <c r="C188" s="178"/>
      <c r="D188" s="185"/>
      <c r="E188" s="185"/>
      <c r="F188" s="185"/>
      <c r="G188" s="197"/>
    </row>
    <row r="189" spans="1:7" x14ac:dyDescent="0.25">
      <c r="A189" s="179"/>
      <c r="B189" s="157" t="s">
        <v>846</v>
      </c>
      <c r="C189" s="178"/>
      <c r="D189" s="185"/>
      <c r="E189" s="185"/>
      <c r="F189" s="185"/>
      <c r="G189" s="197"/>
    </row>
    <row r="190" spans="1:7" x14ac:dyDescent="0.25">
      <c r="A190" s="116">
        <v>1</v>
      </c>
      <c r="B190" s="116" t="s">
        <v>847</v>
      </c>
      <c r="C190" s="178"/>
      <c r="D190" s="185"/>
      <c r="E190" s="185"/>
      <c r="F190" s="185"/>
      <c r="G190" s="197"/>
    </row>
    <row r="191" spans="1:7" x14ac:dyDescent="0.25">
      <c r="A191" s="116">
        <v>2</v>
      </c>
      <c r="B191" s="116" t="s">
        <v>847</v>
      </c>
      <c r="C191" s="178"/>
      <c r="D191" s="185"/>
      <c r="E191" s="185"/>
      <c r="F191" s="185"/>
      <c r="G191" s="197"/>
    </row>
    <row r="192" spans="1:7" x14ac:dyDescent="0.25">
      <c r="A192" s="179" t="s">
        <v>848</v>
      </c>
      <c r="B192" s="179" t="s">
        <v>849</v>
      </c>
      <c r="C192" s="178"/>
      <c r="D192" s="185"/>
      <c r="E192" s="185"/>
      <c r="F192" s="185"/>
      <c r="G192" s="197"/>
    </row>
    <row r="193" spans="1:11" s="19" customFormat="1" ht="39" x14ac:dyDescent="0.25">
      <c r="A193" s="112"/>
      <c r="B193" s="190" t="s">
        <v>57</v>
      </c>
      <c r="C193" s="23"/>
      <c r="D193" s="191"/>
      <c r="E193" s="191"/>
      <c r="F193" s="191"/>
      <c r="G193" s="196"/>
    </row>
    <row r="194" spans="1:11" x14ac:dyDescent="0.25">
      <c r="A194" s="179"/>
      <c r="B194" s="179" t="s">
        <v>12</v>
      </c>
      <c r="C194" s="178"/>
      <c r="D194" s="185"/>
      <c r="E194" s="185"/>
      <c r="F194" s="185"/>
      <c r="G194" s="197"/>
    </row>
    <row r="195" spans="1:11" x14ac:dyDescent="0.25">
      <c r="A195" s="179"/>
      <c r="B195" s="157" t="s">
        <v>572</v>
      </c>
      <c r="C195" s="178"/>
      <c r="D195" s="185"/>
      <c r="E195" s="185"/>
      <c r="F195" s="185"/>
      <c r="G195" s="197"/>
    </row>
    <row r="196" spans="1:11" x14ac:dyDescent="0.25">
      <c r="A196" s="116">
        <v>1</v>
      </c>
      <c r="B196" s="116" t="s">
        <v>847</v>
      </c>
      <c r="C196" s="178"/>
      <c r="D196" s="185"/>
      <c r="E196" s="185"/>
      <c r="F196" s="185"/>
      <c r="G196" s="197"/>
    </row>
    <row r="197" spans="1:11" x14ac:dyDescent="0.25">
      <c r="A197" s="116">
        <v>2</v>
      </c>
      <c r="B197" s="116" t="s">
        <v>847</v>
      </c>
      <c r="C197" s="178"/>
      <c r="D197" s="185"/>
      <c r="E197" s="185"/>
      <c r="F197" s="185"/>
      <c r="G197" s="197"/>
    </row>
    <row r="198" spans="1:11" x14ac:dyDescent="0.25">
      <c r="A198" s="179" t="s">
        <v>848</v>
      </c>
      <c r="B198" s="179" t="s">
        <v>849</v>
      </c>
      <c r="C198" s="178"/>
      <c r="D198" s="185"/>
      <c r="E198" s="185"/>
      <c r="F198" s="185"/>
      <c r="G198" s="197"/>
    </row>
    <row r="199" spans="1:11" x14ac:dyDescent="0.25">
      <c r="A199" s="179"/>
      <c r="B199" s="157" t="s">
        <v>846</v>
      </c>
      <c r="C199" s="178"/>
      <c r="D199" s="185"/>
      <c r="E199" s="185"/>
      <c r="F199" s="185"/>
      <c r="G199" s="197"/>
    </row>
    <row r="200" spans="1:11" x14ac:dyDescent="0.25">
      <c r="A200" s="116">
        <v>1</v>
      </c>
      <c r="B200" s="116" t="s">
        <v>847</v>
      </c>
      <c r="C200" s="178"/>
      <c r="D200" s="185"/>
      <c r="E200" s="185"/>
      <c r="F200" s="185"/>
      <c r="G200" s="197"/>
    </row>
    <row r="201" spans="1:11" x14ac:dyDescent="0.25">
      <c r="A201" s="116">
        <v>2</v>
      </c>
      <c r="B201" s="116" t="s">
        <v>847</v>
      </c>
      <c r="C201" s="178"/>
      <c r="D201" s="185"/>
      <c r="E201" s="185"/>
      <c r="F201" s="185"/>
      <c r="G201" s="197"/>
    </row>
    <row r="202" spans="1:11" x14ac:dyDescent="0.25">
      <c r="A202" s="179" t="s">
        <v>848</v>
      </c>
      <c r="B202" s="179" t="s">
        <v>849</v>
      </c>
      <c r="C202" s="178"/>
      <c r="D202" s="185"/>
      <c r="E202" s="185"/>
      <c r="F202" s="185"/>
      <c r="G202" s="197"/>
    </row>
    <row r="203" spans="1:11" s="19" customFormat="1" ht="39" x14ac:dyDescent="0.25">
      <c r="A203" s="112"/>
      <c r="B203" s="190" t="s">
        <v>394</v>
      </c>
      <c r="C203" s="23"/>
      <c r="D203" s="191"/>
      <c r="E203" s="191"/>
      <c r="F203" s="191"/>
      <c r="G203" s="196"/>
    </row>
    <row r="204" spans="1:11" x14ac:dyDescent="0.25">
      <c r="A204" s="179"/>
      <c r="B204" s="179" t="s">
        <v>12</v>
      </c>
      <c r="C204" s="178"/>
      <c r="D204" s="185"/>
      <c r="E204" s="185"/>
      <c r="F204" s="185"/>
      <c r="G204" s="197"/>
    </row>
    <row r="205" spans="1:11" s="184" customFormat="1" x14ac:dyDescent="0.25">
      <c r="A205" s="116"/>
      <c r="B205" s="157" t="s">
        <v>572</v>
      </c>
      <c r="C205" s="42"/>
      <c r="D205" s="185"/>
      <c r="E205" s="185"/>
      <c r="F205" s="185"/>
      <c r="G205" s="197"/>
      <c r="H205" s="44"/>
      <c r="I205" s="44"/>
      <c r="J205" s="44"/>
      <c r="K205" s="44"/>
    </row>
    <row r="206" spans="1:11" s="184" customFormat="1" x14ac:dyDescent="0.25">
      <c r="A206" s="116">
        <v>1</v>
      </c>
      <c r="B206" s="116" t="s">
        <v>847</v>
      </c>
      <c r="C206" s="42"/>
      <c r="D206" s="185"/>
      <c r="E206" s="185"/>
      <c r="F206" s="185"/>
      <c r="G206" s="197"/>
      <c r="H206" s="44"/>
      <c r="I206" s="44"/>
      <c r="J206" s="44"/>
      <c r="K206" s="44"/>
    </row>
    <row r="207" spans="1:11" s="184" customFormat="1" x14ac:dyDescent="0.25">
      <c r="A207" s="116">
        <v>2</v>
      </c>
      <c r="B207" s="116" t="s">
        <v>847</v>
      </c>
      <c r="C207" s="42"/>
      <c r="D207" s="185"/>
      <c r="E207" s="185"/>
      <c r="F207" s="185"/>
      <c r="G207" s="197"/>
      <c r="H207" s="44"/>
      <c r="I207" s="44"/>
      <c r="J207" s="44"/>
      <c r="K207" s="44"/>
    </row>
    <row r="208" spans="1:11" s="184" customFormat="1" x14ac:dyDescent="0.25">
      <c r="A208" s="179" t="s">
        <v>848</v>
      </c>
      <c r="B208" s="179" t="s">
        <v>849</v>
      </c>
      <c r="C208" s="42"/>
      <c r="D208" s="185"/>
      <c r="E208" s="185"/>
      <c r="F208" s="185"/>
      <c r="G208" s="197"/>
      <c r="H208" s="44"/>
      <c r="I208" s="44"/>
      <c r="J208" s="44"/>
      <c r="K208" s="44"/>
    </row>
    <row r="209" spans="1:11" x14ac:dyDescent="0.25">
      <c r="A209" s="179"/>
      <c r="B209" s="157" t="s">
        <v>846</v>
      </c>
      <c r="C209" s="178"/>
      <c r="D209" s="185"/>
      <c r="E209" s="185"/>
      <c r="F209" s="185"/>
      <c r="G209" s="197"/>
    </row>
    <row r="210" spans="1:11" x14ac:dyDescent="0.25">
      <c r="A210" s="116">
        <v>1</v>
      </c>
      <c r="B210" s="116" t="s">
        <v>847</v>
      </c>
      <c r="C210" s="178"/>
      <c r="D210" s="185"/>
      <c r="E210" s="185"/>
      <c r="F210" s="185"/>
      <c r="G210" s="197"/>
    </row>
    <row r="211" spans="1:11" x14ac:dyDescent="0.25">
      <c r="A211" s="116">
        <v>2</v>
      </c>
      <c r="B211" s="116" t="s">
        <v>847</v>
      </c>
      <c r="C211" s="178"/>
      <c r="D211" s="185"/>
      <c r="E211" s="185"/>
      <c r="F211" s="185"/>
      <c r="G211" s="197"/>
    </row>
    <row r="212" spans="1:11" x14ac:dyDescent="0.25">
      <c r="A212" s="179" t="s">
        <v>848</v>
      </c>
      <c r="B212" s="179" t="s">
        <v>849</v>
      </c>
      <c r="C212" s="178"/>
      <c r="D212" s="185"/>
      <c r="E212" s="185"/>
      <c r="F212" s="185"/>
      <c r="G212" s="197"/>
    </row>
    <row r="213" spans="1:11" s="19" customFormat="1" ht="19.5" x14ac:dyDescent="0.25">
      <c r="A213" s="112"/>
      <c r="B213" s="190" t="s">
        <v>395</v>
      </c>
      <c r="C213" s="23"/>
      <c r="D213" s="191"/>
      <c r="E213" s="191"/>
      <c r="F213" s="191"/>
      <c r="G213" s="196"/>
    </row>
    <row r="214" spans="1:11" s="19" customFormat="1" x14ac:dyDescent="0.25">
      <c r="A214" s="116"/>
      <c r="B214" s="116" t="s">
        <v>12</v>
      </c>
      <c r="C214" s="42"/>
      <c r="D214" s="185"/>
      <c r="E214" s="185"/>
      <c r="F214" s="185"/>
      <c r="G214" s="197"/>
    </row>
    <row r="215" spans="1:11" s="184" customFormat="1" x14ac:dyDescent="0.25">
      <c r="A215" s="116"/>
      <c r="B215" s="157" t="s">
        <v>572</v>
      </c>
      <c r="C215" s="42"/>
      <c r="D215" s="185"/>
      <c r="E215" s="185"/>
      <c r="F215" s="185"/>
      <c r="G215" s="197"/>
      <c r="H215" s="44"/>
      <c r="I215" s="44"/>
      <c r="J215" s="44"/>
      <c r="K215" s="44"/>
    </row>
    <row r="216" spans="1:11" s="184" customFormat="1" x14ac:dyDescent="0.25">
      <c r="A216" s="116">
        <v>1</v>
      </c>
      <c r="B216" s="116" t="s">
        <v>847</v>
      </c>
      <c r="C216" s="42"/>
      <c r="D216" s="185"/>
      <c r="E216" s="185"/>
      <c r="F216" s="185"/>
      <c r="G216" s="197"/>
      <c r="H216" s="44"/>
      <c r="I216" s="44"/>
      <c r="J216" s="44"/>
      <c r="K216" s="44"/>
    </row>
    <row r="217" spans="1:11" s="184" customFormat="1" x14ac:dyDescent="0.25">
      <c r="A217" s="116">
        <v>2</v>
      </c>
      <c r="B217" s="116" t="s">
        <v>847</v>
      </c>
      <c r="C217" s="42"/>
      <c r="D217" s="185"/>
      <c r="E217" s="185"/>
      <c r="F217" s="185"/>
      <c r="G217" s="197"/>
      <c r="H217" s="44"/>
      <c r="I217" s="44"/>
      <c r="J217" s="44"/>
      <c r="K217" s="44"/>
    </row>
    <row r="218" spans="1:11" s="184" customFormat="1" x14ac:dyDescent="0.25">
      <c r="A218" s="179" t="s">
        <v>848</v>
      </c>
      <c r="B218" s="179" t="s">
        <v>849</v>
      </c>
      <c r="C218" s="42"/>
      <c r="D218" s="185"/>
      <c r="E218" s="185"/>
      <c r="F218" s="185"/>
      <c r="G218" s="197"/>
      <c r="H218" s="44"/>
      <c r="I218" s="44"/>
      <c r="J218" s="44"/>
      <c r="K218" s="44"/>
    </row>
    <row r="219" spans="1:11" s="184" customFormat="1" x14ac:dyDescent="0.25">
      <c r="A219" s="116"/>
      <c r="B219" s="157" t="s">
        <v>846</v>
      </c>
      <c r="C219" s="42"/>
      <c r="D219" s="185"/>
      <c r="E219" s="185"/>
      <c r="F219" s="185"/>
      <c r="G219" s="197"/>
      <c r="H219" s="44"/>
      <c r="I219" s="44"/>
      <c r="J219" s="44"/>
      <c r="K219" s="44"/>
    </row>
    <row r="220" spans="1:11" s="184" customFormat="1" x14ac:dyDescent="0.25">
      <c r="A220" s="116">
        <v>1</v>
      </c>
      <c r="B220" s="116" t="s">
        <v>847</v>
      </c>
      <c r="C220" s="42"/>
      <c r="D220" s="185"/>
      <c r="E220" s="185"/>
      <c r="F220" s="185"/>
      <c r="G220" s="197"/>
      <c r="H220" s="44"/>
      <c r="I220" s="44"/>
      <c r="J220" s="44"/>
      <c r="K220" s="44"/>
    </row>
    <row r="221" spans="1:11" s="184" customFormat="1" x14ac:dyDescent="0.25">
      <c r="A221" s="116">
        <v>2</v>
      </c>
      <c r="B221" s="116" t="s">
        <v>847</v>
      </c>
      <c r="C221" s="42"/>
      <c r="D221" s="185"/>
      <c r="E221" s="185"/>
      <c r="F221" s="185"/>
      <c r="G221" s="197"/>
      <c r="H221" s="44"/>
      <c r="I221" s="44"/>
      <c r="J221" s="44"/>
      <c r="K221" s="44"/>
    </row>
    <row r="222" spans="1:11" s="184" customFormat="1" x14ac:dyDescent="0.25">
      <c r="A222" s="179" t="s">
        <v>848</v>
      </c>
      <c r="B222" s="179" t="s">
        <v>849</v>
      </c>
      <c r="C222" s="42"/>
      <c r="D222" s="185"/>
      <c r="E222" s="185"/>
      <c r="F222" s="185"/>
      <c r="G222" s="197"/>
      <c r="H222" s="44"/>
      <c r="I222" s="44"/>
      <c r="J222" s="44"/>
      <c r="K222" s="44"/>
    </row>
    <row r="223" spans="1:11" s="19" customFormat="1" ht="19.5" x14ac:dyDescent="0.25">
      <c r="A223" s="112"/>
      <c r="B223" s="190" t="s">
        <v>396</v>
      </c>
      <c r="C223" s="151"/>
      <c r="D223" s="191"/>
      <c r="E223" s="191"/>
      <c r="F223" s="191"/>
      <c r="G223" s="196"/>
    </row>
    <row r="224" spans="1:11" x14ac:dyDescent="0.25">
      <c r="A224" s="179"/>
      <c r="B224" s="179" t="s">
        <v>12</v>
      </c>
      <c r="C224" s="178"/>
      <c r="D224" s="185"/>
      <c r="E224" s="185"/>
      <c r="F224" s="185"/>
      <c r="G224" s="197"/>
    </row>
    <row r="225" spans="1:7" x14ac:dyDescent="0.25">
      <c r="A225" s="179"/>
      <c r="B225" s="157" t="s">
        <v>572</v>
      </c>
      <c r="C225" s="178"/>
      <c r="D225" s="185"/>
      <c r="E225" s="185"/>
      <c r="F225" s="185"/>
      <c r="G225" s="197"/>
    </row>
    <row r="226" spans="1:7" x14ac:dyDescent="0.25">
      <c r="A226" s="116">
        <v>1</v>
      </c>
      <c r="B226" s="116" t="s">
        <v>847</v>
      </c>
      <c r="C226" s="178"/>
      <c r="D226" s="185"/>
      <c r="E226" s="185"/>
      <c r="F226" s="185"/>
      <c r="G226" s="197"/>
    </row>
    <row r="227" spans="1:7" x14ac:dyDescent="0.25">
      <c r="A227" s="116">
        <v>2</v>
      </c>
      <c r="B227" s="116" t="s">
        <v>847</v>
      </c>
      <c r="C227" s="178"/>
      <c r="D227" s="185"/>
      <c r="E227" s="185"/>
      <c r="F227" s="185"/>
      <c r="G227" s="197"/>
    </row>
    <row r="228" spans="1:7" x14ac:dyDescent="0.25">
      <c r="A228" s="179" t="s">
        <v>848</v>
      </c>
      <c r="B228" s="179" t="s">
        <v>849</v>
      </c>
      <c r="C228" s="178"/>
      <c r="D228" s="185"/>
      <c r="E228" s="185"/>
      <c r="F228" s="185"/>
      <c r="G228" s="197"/>
    </row>
    <row r="229" spans="1:7" x14ac:dyDescent="0.25">
      <c r="A229" s="179"/>
      <c r="B229" s="157" t="s">
        <v>846</v>
      </c>
      <c r="C229" s="178"/>
      <c r="D229" s="185"/>
      <c r="E229" s="185"/>
      <c r="F229" s="185"/>
      <c r="G229" s="197"/>
    </row>
    <row r="230" spans="1:7" x14ac:dyDescent="0.25">
      <c r="A230" s="116">
        <v>1</v>
      </c>
      <c r="B230" s="116" t="s">
        <v>847</v>
      </c>
      <c r="C230" s="178"/>
      <c r="D230" s="185"/>
      <c r="E230" s="185"/>
      <c r="F230" s="185"/>
      <c r="G230" s="197"/>
    </row>
    <row r="231" spans="1:7" x14ac:dyDescent="0.25">
      <c r="A231" s="116">
        <v>2</v>
      </c>
      <c r="B231" s="116" t="s">
        <v>847</v>
      </c>
      <c r="C231" s="178"/>
      <c r="D231" s="185"/>
      <c r="E231" s="185"/>
      <c r="F231" s="185"/>
      <c r="G231" s="197"/>
    </row>
    <row r="232" spans="1:7" x14ac:dyDescent="0.25">
      <c r="A232" s="179" t="s">
        <v>848</v>
      </c>
      <c r="B232" s="179" t="s">
        <v>849</v>
      </c>
      <c r="C232" s="178"/>
      <c r="D232" s="185"/>
      <c r="E232" s="185"/>
      <c r="F232" s="185"/>
      <c r="G232" s="197"/>
    </row>
    <row r="233" spans="1:7" s="176" customFormat="1" ht="82.5" customHeight="1" x14ac:dyDescent="0.25">
      <c r="A233" s="188"/>
      <c r="B233" s="186" t="s">
        <v>593</v>
      </c>
      <c r="C233" s="177"/>
      <c r="D233" s="187"/>
      <c r="E233" s="187"/>
      <c r="F233" s="187"/>
      <c r="G233" s="194"/>
    </row>
    <row r="234" spans="1:7" s="19" customFormat="1" ht="19.5" x14ac:dyDescent="0.25">
      <c r="A234" s="112"/>
      <c r="B234" s="190" t="s">
        <v>14</v>
      </c>
      <c r="C234" s="23"/>
      <c r="D234" s="191"/>
      <c r="E234" s="191"/>
      <c r="F234" s="191"/>
      <c r="G234" s="196"/>
    </row>
    <row r="235" spans="1:7" s="19" customFormat="1" ht="19.5" x14ac:dyDescent="0.25">
      <c r="A235" s="112"/>
      <c r="B235" s="190" t="s">
        <v>12</v>
      </c>
      <c r="C235" s="23"/>
      <c r="D235" s="191"/>
      <c r="E235" s="191"/>
      <c r="F235" s="191"/>
      <c r="G235" s="196"/>
    </row>
    <row r="236" spans="1:7" s="19" customFormat="1" x14ac:dyDescent="0.25">
      <c r="A236" s="175"/>
      <c r="B236" s="140" t="s">
        <v>572</v>
      </c>
      <c r="C236" s="39"/>
      <c r="D236" s="185"/>
      <c r="E236" s="185"/>
      <c r="F236" s="185"/>
      <c r="G236" s="197"/>
    </row>
    <row r="237" spans="1:7" s="19" customFormat="1" x14ac:dyDescent="0.25">
      <c r="A237" s="116">
        <v>1</v>
      </c>
      <c r="B237" s="116" t="s">
        <v>847</v>
      </c>
      <c r="C237" s="39"/>
      <c r="D237" s="185"/>
      <c r="E237" s="185"/>
      <c r="F237" s="185"/>
      <c r="G237" s="197"/>
    </row>
    <row r="238" spans="1:7" s="19" customFormat="1" x14ac:dyDescent="0.25">
      <c r="A238" s="116">
        <v>2</v>
      </c>
      <c r="B238" s="116" t="s">
        <v>847</v>
      </c>
      <c r="C238" s="39"/>
      <c r="D238" s="185"/>
      <c r="E238" s="185"/>
      <c r="F238" s="185"/>
      <c r="G238" s="197"/>
    </row>
    <row r="239" spans="1:7" s="19" customFormat="1" x14ac:dyDescent="0.25">
      <c r="A239" s="179" t="s">
        <v>848</v>
      </c>
      <c r="B239" s="179" t="s">
        <v>849</v>
      </c>
      <c r="C239" s="39"/>
      <c r="D239" s="185"/>
      <c r="E239" s="185"/>
      <c r="F239" s="185"/>
      <c r="G239" s="197"/>
    </row>
    <row r="240" spans="1:7" x14ac:dyDescent="0.25">
      <c r="A240" s="175"/>
      <c r="B240" s="140" t="s">
        <v>846</v>
      </c>
      <c r="C240" s="39"/>
      <c r="D240" s="185"/>
      <c r="E240" s="185"/>
      <c r="F240" s="185"/>
      <c r="G240" s="197"/>
    </row>
    <row r="241" spans="1:7" x14ac:dyDescent="0.25">
      <c r="A241" s="116">
        <v>1</v>
      </c>
      <c r="B241" s="116" t="s">
        <v>847</v>
      </c>
      <c r="C241" s="39"/>
      <c r="D241" s="185"/>
      <c r="E241" s="185"/>
      <c r="F241" s="185"/>
      <c r="G241" s="197"/>
    </row>
    <row r="242" spans="1:7" x14ac:dyDescent="0.25">
      <c r="A242" s="116">
        <v>2</v>
      </c>
      <c r="B242" s="116" t="s">
        <v>847</v>
      </c>
      <c r="C242" s="39"/>
      <c r="D242" s="185"/>
      <c r="E242" s="185"/>
      <c r="F242" s="185"/>
      <c r="G242" s="197"/>
    </row>
    <row r="243" spans="1:7" x14ac:dyDescent="0.25">
      <c r="A243" s="179" t="s">
        <v>848</v>
      </c>
      <c r="B243" s="179" t="s">
        <v>849</v>
      </c>
      <c r="C243" s="39"/>
      <c r="D243" s="185"/>
      <c r="E243" s="185"/>
      <c r="F243" s="185"/>
      <c r="G243" s="197"/>
    </row>
    <row r="244" spans="1:7" s="19" customFormat="1" ht="39" x14ac:dyDescent="0.25">
      <c r="A244" s="112"/>
      <c r="B244" s="190" t="s">
        <v>29</v>
      </c>
      <c r="C244" s="23"/>
      <c r="D244" s="191"/>
      <c r="E244" s="191"/>
      <c r="F244" s="191"/>
      <c r="G244" s="196"/>
    </row>
    <row r="245" spans="1:7" s="19" customFormat="1" ht="19.5" x14ac:dyDescent="0.25">
      <c r="A245" s="112"/>
      <c r="B245" s="190" t="s">
        <v>12</v>
      </c>
      <c r="C245" s="23"/>
      <c r="D245" s="191"/>
      <c r="E245" s="191"/>
      <c r="F245" s="191"/>
      <c r="G245" s="196"/>
    </row>
    <row r="246" spans="1:7" x14ac:dyDescent="0.25">
      <c r="A246" s="175"/>
      <c r="B246" s="140" t="s">
        <v>572</v>
      </c>
      <c r="C246" s="39"/>
      <c r="D246" s="185"/>
      <c r="E246" s="185"/>
      <c r="F246" s="185"/>
      <c r="G246" s="197"/>
    </row>
    <row r="247" spans="1:7" x14ac:dyDescent="0.25">
      <c r="A247" s="116">
        <v>1</v>
      </c>
      <c r="B247" s="116" t="s">
        <v>847</v>
      </c>
      <c r="C247" s="39"/>
      <c r="D247" s="185"/>
      <c r="E247" s="185"/>
      <c r="F247" s="185"/>
      <c r="G247" s="197"/>
    </row>
    <row r="248" spans="1:7" x14ac:dyDescent="0.25">
      <c r="A248" s="116">
        <v>2</v>
      </c>
      <c r="B248" s="116" t="s">
        <v>847</v>
      </c>
      <c r="C248" s="39"/>
      <c r="D248" s="185"/>
      <c r="E248" s="185"/>
      <c r="F248" s="185"/>
      <c r="G248" s="197"/>
    </row>
    <row r="249" spans="1:7" x14ac:dyDescent="0.25">
      <c r="A249" s="179" t="s">
        <v>848</v>
      </c>
      <c r="B249" s="179" t="s">
        <v>849</v>
      </c>
      <c r="C249" s="39"/>
      <c r="D249" s="185"/>
      <c r="E249" s="185"/>
      <c r="F249" s="185"/>
      <c r="G249" s="197"/>
    </row>
    <row r="250" spans="1:7" x14ac:dyDescent="0.25">
      <c r="A250" s="175"/>
      <c r="B250" s="140" t="s">
        <v>846</v>
      </c>
      <c r="C250" s="39"/>
      <c r="D250" s="185"/>
      <c r="E250" s="185"/>
      <c r="F250" s="185"/>
      <c r="G250" s="197"/>
    </row>
    <row r="251" spans="1:7" x14ac:dyDescent="0.25">
      <c r="A251" s="116">
        <v>1</v>
      </c>
      <c r="B251" s="116" t="s">
        <v>847</v>
      </c>
      <c r="C251" s="39"/>
      <c r="D251" s="185"/>
      <c r="E251" s="185"/>
      <c r="F251" s="185"/>
      <c r="G251" s="197"/>
    </row>
    <row r="252" spans="1:7" x14ac:dyDescent="0.25">
      <c r="A252" s="116">
        <v>2</v>
      </c>
      <c r="B252" s="116" t="s">
        <v>847</v>
      </c>
      <c r="C252" s="39"/>
      <c r="D252" s="185"/>
      <c r="E252" s="185"/>
      <c r="F252" s="185"/>
      <c r="G252" s="197"/>
    </row>
    <row r="253" spans="1:7" x14ac:dyDescent="0.25">
      <c r="A253" s="179" t="s">
        <v>848</v>
      </c>
      <c r="B253" s="179" t="s">
        <v>849</v>
      </c>
      <c r="C253" s="39"/>
      <c r="D253" s="185"/>
      <c r="E253" s="185"/>
      <c r="F253" s="185"/>
      <c r="G253" s="197"/>
    </row>
    <row r="254" spans="1:7" s="19" customFormat="1" ht="39" x14ac:dyDescent="0.25">
      <c r="A254" s="112"/>
      <c r="B254" s="190" t="s">
        <v>57</v>
      </c>
      <c r="C254" s="23"/>
      <c r="D254" s="191"/>
      <c r="E254" s="191"/>
      <c r="F254" s="191"/>
      <c r="G254" s="196"/>
    </row>
    <row r="255" spans="1:7" s="19" customFormat="1" ht="19.5" x14ac:dyDescent="0.25">
      <c r="A255" s="112"/>
      <c r="B255" s="190" t="s">
        <v>12</v>
      </c>
      <c r="C255" s="23"/>
      <c r="D255" s="191"/>
      <c r="E255" s="191"/>
      <c r="F255" s="191"/>
      <c r="G255" s="196"/>
    </row>
    <row r="256" spans="1:7" s="19" customFormat="1" x14ac:dyDescent="0.25">
      <c r="A256" s="175"/>
      <c r="B256" s="140" t="s">
        <v>572</v>
      </c>
      <c r="C256" s="39"/>
      <c r="D256" s="185"/>
      <c r="E256" s="185"/>
      <c r="F256" s="185"/>
      <c r="G256" s="197"/>
    </row>
    <row r="257" spans="1:7" s="19" customFormat="1" x14ac:dyDescent="0.25">
      <c r="A257" s="116">
        <v>1</v>
      </c>
      <c r="B257" s="116" t="s">
        <v>847</v>
      </c>
      <c r="C257" s="39"/>
      <c r="D257" s="185"/>
      <c r="E257" s="185"/>
      <c r="F257" s="185"/>
      <c r="G257" s="197"/>
    </row>
    <row r="258" spans="1:7" s="19" customFormat="1" x14ac:dyDescent="0.25">
      <c r="A258" s="116">
        <v>2</v>
      </c>
      <c r="B258" s="116" t="s">
        <v>847</v>
      </c>
      <c r="C258" s="39"/>
      <c r="D258" s="185"/>
      <c r="E258" s="185"/>
      <c r="F258" s="185"/>
      <c r="G258" s="197"/>
    </row>
    <row r="259" spans="1:7" s="19" customFormat="1" x14ac:dyDescent="0.25">
      <c r="A259" s="179" t="s">
        <v>848</v>
      </c>
      <c r="B259" s="179" t="s">
        <v>849</v>
      </c>
      <c r="C259" s="39"/>
      <c r="D259" s="185"/>
      <c r="E259" s="185"/>
      <c r="F259" s="185"/>
      <c r="G259" s="197"/>
    </row>
    <row r="260" spans="1:7" x14ac:dyDescent="0.25">
      <c r="A260" s="175"/>
      <c r="B260" s="140" t="s">
        <v>846</v>
      </c>
      <c r="C260" s="39"/>
      <c r="D260" s="185"/>
      <c r="E260" s="185"/>
      <c r="F260" s="185"/>
      <c r="G260" s="197"/>
    </row>
    <row r="261" spans="1:7" x14ac:dyDescent="0.25">
      <c r="A261" s="116">
        <v>1</v>
      </c>
      <c r="B261" s="116" t="s">
        <v>847</v>
      </c>
      <c r="C261" s="39"/>
      <c r="D261" s="185"/>
      <c r="E261" s="185"/>
      <c r="F261" s="185"/>
      <c r="G261" s="197"/>
    </row>
    <row r="262" spans="1:7" x14ac:dyDescent="0.25">
      <c r="A262" s="116">
        <v>2</v>
      </c>
      <c r="B262" s="116" t="s">
        <v>847</v>
      </c>
      <c r="C262" s="39"/>
      <c r="D262" s="185"/>
      <c r="E262" s="185"/>
      <c r="F262" s="185"/>
      <c r="G262" s="197"/>
    </row>
    <row r="263" spans="1:7" x14ac:dyDescent="0.25">
      <c r="A263" s="179" t="s">
        <v>848</v>
      </c>
      <c r="B263" s="179" t="s">
        <v>849</v>
      </c>
      <c r="C263" s="39"/>
      <c r="D263" s="185"/>
      <c r="E263" s="185"/>
      <c r="F263" s="185"/>
      <c r="G263" s="197"/>
    </row>
    <row r="264" spans="1:7" s="19" customFormat="1" ht="19.5" x14ac:dyDescent="0.25">
      <c r="A264" s="112"/>
      <c r="B264" s="190" t="s">
        <v>170</v>
      </c>
      <c r="C264" s="23"/>
      <c r="D264" s="191"/>
      <c r="E264" s="191"/>
      <c r="F264" s="191"/>
      <c r="G264" s="196"/>
    </row>
    <row r="265" spans="1:7" s="19" customFormat="1" ht="19.5" x14ac:dyDescent="0.25">
      <c r="A265" s="112"/>
      <c r="B265" s="190" t="s">
        <v>12</v>
      </c>
      <c r="C265" s="23"/>
      <c r="D265" s="191"/>
      <c r="E265" s="191"/>
      <c r="F265" s="191"/>
      <c r="G265" s="196"/>
    </row>
    <row r="266" spans="1:7" s="19" customFormat="1" x14ac:dyDescent="0.25">
      <c r="A266" s="175"/>
      <c r="B266" s="140" t="s">
        <v>572</v>
      </c>
      <c r="C266" s="39"/>
      <c r="D266" s="185"/>
      <c r="E266" s="185"/>
      <c r="F266" s="185"/>
      <c r="G266" s="197"/>
    </row>
    <row r="267" spans="1:7" s="19" customFormat="1" x14ac:dyDescent="0.25">
      <c r="A267" s="116">
        <v>1</v>
      </c>
      <c r="B267" s="116" t="s">
        <v>847</v>
      </c>
      <c r="C267" s="39"/>
      <c r="D267" s="185"/>
      <c r="E267" s="185"/>
      <c r="F267" s="185"/>
      <c r="G267" s="197"/>
    </row>
    <row r="268" spans="1:7" s="19" customFormat="1" x14ac:dyDescent="0.25">
      <c r="A268" s="116">
        <v>2</v>
      </c>
      <c r="B268" s="116" t="s">
        <v>847</v>
      </c>
      <c r="C268" s="39"/>
      <c r="D268" s="185"/>
      <c r="E268" s="185"/>
      <c r="F268" s="185"/>
      <c r="G268" s="197"/>
    </row>
    <row r="269" spans="1:7" s="19" customFormat="1" x14ac:dyDescent="0.25">
      <c r="A269" s="179" t="s">
        <v>848</v>
      </c>
      <c r="B269" s="179" t="s">
        <v>849</v>
      </c>
      <c r="C269" s="39"/>
      <c r="D269" s="185"/>
      <c r="E269" s="185"/>
      <c r="F269" s="185"/>
      <c r="G269" s="197"/>
    </row>
    <row r="270" spans="1:7" x14ac:dyDescent="0.25">
      <c r="A270" s="175"/>
      <c r="B270" s="140" t="s">
        <v>846</v>
      </c>
      <c r="C270" s="39"/>
      <c r="D270" s="185"/>
      <c r="E270" s="185"/>
      <c r="F270" s="185"/>
      <c r="G270" s="197"/>
    </row>
    <row r="271" spans="1:7" x14ac:dyDescent="0.25">
      <c r="A271" s="116">
        <v>1</v>
      </c>
      <c r="B271" s="116" t="s">
        <v>847</v>
      </c>
      <c r="C271" s="39"/>
      <c r="D271" s="185"/>
      <c r="E271" s="185"/>
      <c r="F271" s="185"/>
      <c r="G271" s="197"/>
    </row>
    <row r="272" spans="1:7" x14ac:dyDescent="0.25">
      <c r="A272" s="116">
        <v>2</v>
      </c>
      <c r="B272" s="116" t="s">
        <v>847</v>
      </c>
      <c r="C272" s="39"/>
      <c r="D272" s="185"/>
      <c r="E272" s="185"/>
      <c r="F272" s="185"/>
      <c r="G272" s="197"/>
    </row>
    <row r="273" spans="1:7" x14ac:dyDescent="0.25">
      <c r="A273" s="179" t="s">
        <v>848</v>
      </c>
      <c r="B273" s="179" t="s">
        <v>849</v>
      </c>
      <c r="C273" s="39"/>
      <c r="D273" s="185"/>
      <c r="E273" s="185"/>
      <c r="F273" s="185"/>
      <c r="G273" s="197"/>
    </row>
    <row r="274" spans="1:7" s="19" customFormat="1" ht="19.5" x14ac:dyDescent="0.25">
      <c r="A274" s="112"/>
      <c r="B274" s="190" t="s">
        <v>106</v>
      </c>
      <c r="C274" s="23"/>
      <c r="D274" s="191"/>
      <c r="E274" s="191"/>
      <c r="F274" s="191"/>
      <c r="G274" s="196"/>
    </row>
    <row r="275" spans="1:7" s="19" customFormat="1" ht="19.5" x14ac:dyDescent="0.25">
      <c r="A275" s="112"/>
      <c r="B275" s="190" t="s">
        <v>12</v>
      </c>
      <c r="C275" s="23"/>
      <c r="D275" s="191"/>
      <c r="E275" s="191"/>
      <c r="F275" s="191"/>
      <c r="G275" s="196"/>
    </row>
    <row r="276" spans="1:7" x14ac:dyDescent="0.25">
      <c r="A276" s="175"/>
      <c r="B276" s="140" t="s">
        <v>572</v>
      </c>
      <c r="C276" s="179"/>
      <c r="D276" s="185"/>
      <c r="E276" s="185"/>
      <c r="F276" s="185"/>
      <c r="G276" s="197"/>
    </row>
    <row r="277" spans="1:7" x14ac:dyDescent="0.25">
      <c r="A277" s="116">
        <v>1</v>
      </c>
      <c r="B277" s="116" t="s">
        <v>847</v>
      </c>
      <c r="C277" s="179"/>
      <c r="D277" s="185"/>
      <c r="E277" s="185"/>
      <c r="F277" s="185"/>
      <c r="G277" s="197"/>
    </row>
    <row r="278" spans="1:7" x14ac:dyDescent="0.25">
      <c r="A278" s="116">
        <v>2</v>
      </c>
      <c r="B278" s="116" t="s">
        <v>847</v>
      </c>
      <c r="C278" s="179"/>
      <c r="D278" s="185"/>
      <c r="E278" s="185"/>
      <c r="F278" s="185"/>
      <c r="G278" s="197"/>
    </row>
    <row r="279" spans="1:7" x14ac:dyDescent="0.25">
      <c r="A279" s="179" t="s">
        <v>848</v>
      </c>
      <c r="B279" s="179" t="s">
        <v>849</v>
      </c>
      <c r="C279" s="179"/>
      <c r="D279" s="185"/>
      <c r="E279" s="185"/>
      <c r="F279" s="185"/>
      <c r="G279" s="197"/>
    </row>
    <row r="280" spans="1:7" x14ac:dyDescent="0.25">
      <c r="A280" s="175"/>
      <c r="B280" s="140" t="s">
        <v>846</v>
      </c>
      <c r="C280" s="179"/>
      <c r="D280" s="185"/>
      <c r="E280" s="185"/>
      <c r="F280" s="185"/>
      <c r="G280" s="197"/>
    </row>
    <row r="281" spans="1:7" x14ac:dyDescent="0.25">
      <c r="A281" s="116">
        <v>1</v>
      </c>
      <c r="B281" s="116" t="s">
        <v>847</v>
      </c>
      <c r="C281" s="179"/>
      <c r="D281" s="185"/>
      <c r="E281" s="185"/>
      <c r="F281" s="185"/>
      <c r="G281" s="197"/>
    </row>
    <row r="282" spans="1:7" x14ac:dyDescent="0.25">
      <c r="A282" s="116">
        <v>2</v>
      </c>
      <c r="B282" s="116" t="s">
        <v>847</v>
      </c>
      <c r="C282" s="179"/>
      <c r="D282" s="185"/>
      <c r="E282" s="185"/>
      <c r="F282" s="185"/>
      <c r="G282" s="197"/>
    </row>
    <row r="283" spans="1:7" x14ac:dyDescent="0.25">
      <c r="A283" s="179" t="s">
        <v>848</v>
      </c>
      <c r="B283" s="179" t="s">
        <v>849</v>
      </c>
      <c r="C283" s="179"/>
      <c r="D283" s="185"/>
      <c r="E283" s="185"/>
      <c r="F283" s="185"/>
      <c r="G283" s="197"/>
    </row>
    <row r="284" spans="1:7" s="19" customFormat="1" ht="19.5" x14ac:dyDescent="0.25">
      <c r="A284" s="112"/>
      <c r="B284" s="190" t="s">
        <v>568</v>
      </c>
      <c r="C284" s="23"/>
      <c r="D284" s="191"/>
      <c r="E284" s="191"/>
      <c r="F284" s="191"/>
      <c r="G284" s="196"/>
    </row>
    <row r="285" spans="1:7" ht="19.5" x14ac:dyDescent="0.25">
      <c r="A285" s="190"/>
      <c r="B285" s="190" t="s">
        <v>12</v>
      </c>
      <c r="C285" s="190"/>
      <c r="D285" s="190"/>
      <c r="E285" s="190"/>
      <c r="F285" s="190"/>
      <c r="G285" s="190"/>
    </row>
    <row r="286" spans="1:7" x14ac:dyDescent="0.25">
      <c r="A286" s="175"/>
      <c r="B286" s="140" t="s">
        <v>572</v>
      </c>
      <c r="C286" s="39"/>
      <c r="D286" s="185"/>
      <c r="E286" s="185"/>
      <c r="F286" s="185"/>
      <c r="G286" s="197"/>
    </row>
    <row r="287" spans="1:7" x14ac:dyDescent="0.25">
      <c r="A287" s="116">
        <v>1</v>
      </c>
      <c r="B287" s="116" t="s">
        <v>847</v>
      </c>
      <c r="C287" s="39"/>
      <c r="D287" s="185"/>
      <c r="E287" s="185"/>
      <c r="F287" s="185"/>
      <c r="G287" s="197"/>
    </row>
    <row r="288" spans="1:7" x14ac:dyDescent="0.25">
      <c r="A288" s="116">
        <v>2</v>
      </c>
      <c r="B288" s="116" t="s">
        <v>847</v>
      </c>
      <c r="C288" s="39"/>
      <c r="D288" s="185"/>
      <c r="E288" s="185"/>
      <c r="F288" s="185"/>
      <c r="G288" s="197"/>
    </row>
    <row r="289" spans="1:7" x14ac:dyDescent="0.25">
      <c r="A289" s="179" t="s">
        <v>848</v>
      </c>
      <c r="B289" s="179" t="s">
        <v>849</v>
      </c>
      <c r="C289" s="39"/>
      <c r="D289" s="185"/>
      <c r="E289" s="185"/>
      <c r="F289" s="185"/>
      <c r="G289" s="197"/>
    </row>
    <row r="290" spans="1:7" x14ac:dyDescent="0.25">
      <c r="A290" s="175"/>
      <c r="B290" s="140" t="s">
        <v>846</v>
      </c>
      <c r="C290" s="179"/>
      <c r="D290" s="185"/>
      <c r="E290" s="185"/>
      <c r="F290" s="185"/>
      <c r="G290" s="197"/>
    </row>
    <row r="291" spans="1:7" x14ac:dyDescent="0.25">
      <c r="A291" s="116">
        <v>1</v>
      </c>
      <c r="B291" s="116" t="s">
        <v>847</v>
      </c>
      <c r="C291" s="179"/>
      <c r="D291" s="185"/>
      <c r="E291" s="185"/>
      <c r="F291" s="185"/>
      <c r="G291" s="197"/>
    </row>
    <row r="292" spans="1:7" x14ac:dyDescent="0.25">
      <c r="A292" s="116">
        <v>2</v>
      </c>
      <c r="B292" s="116" t="s">
        <v>847</v>
      </c>
      <c r="C292" s="179"/>
      <c r="D292" s="185"/>
      <c r="E292" s="185"/>
      <c r="F292" s="185"/>
      <c r="G292" s="197"/>
    </row>
    <row r="293" spans="1:7" x14ac:dyDescent="0.25">
      <c r="A293" s="179" t="s">
        <v>848</v>
      </c>
      <c r="B293" s="179" t="s">
        <v>849</v>
      </c>
      <c r="C293" s="179"/>
      <c r="D293" s="185"/>
      <c r="E293" s="185"/>
      <c r="F293" s="185"/>
      <c r="G293" s="197"/>
    </row>
    <row r="294" spans="1:7" ht="81.75" customHeight="1" x14ac:dyDescent="0.25">
      <c r="A294" s="186"/>
      <c r="B294" s="186" t="s">
        <v>854</v>
      </c>
      <c r="C294" s="186"/>
      <c r="D294" s="186"/>
      <c r="E294" s="186"/>
      <c r="F294" s="186"/>
      <c r="G294" s="186"/>
    </row>
    <row r="295" spans="1:7" ht="19.5" x14ac:dyDescent="0.25">
      <c r="A295" s="186"/>
      <c r="B295" s="52" t="s">
        <v>12</v>
      </c>
      <c r="C295" s="186"/>
      <c r="D295" s="186"/>
      <c r="E295" s="186"/>
      <c r="F295" s="186"/>
      <c r="G295" s="186"/>
    </row>
    <row r="296" spans="1:7" x14ac:dyDescent="0.25">
      <c r="A296" s="175"/>
      <c r="B296" s="140" t="s">
        <v>572</v>
      </c>
      <c r="C296" s="39"/>
      <c r="D296" s="185"/>
      <c r="E296" s="185"/>
      <c r="F296" s="185"/>
      <c r="G296" s="197"/>
    </row>
    <row r="297" spans="1:7" x14ac:dyDescent="0.25">
      <c r="A297" s="116">
        <v>1</v>
      </c>
      <c r="B297" s="116" t="s">
        <v>847</v>
      </c>
      <c r="C297" s="39"/>
      <c r="D297" s="185"/>
      <c r="E297" s="185"/>
      <c r="F297" s="185"/>
      <c r="G297" s="197"/>
    </row>
    <row r="298" spans="1:7" x14ac:dyDescent="0.25">
      <c r="A298" s="116">
        <v>2</v>
      </c>
      <c r="B298" s="116" t="s">
        <v>847</v>
      </c>
      <c r="C298" s="39"/>
      <c r="D298" s="185"/>
      <c r="E298" s="185"/>
      <c r="F298" s="185"/>
      <c r="G298" s="197"/>
    </row>
    <row r="299" spans="1:7" x14ac:dyDescent="0.25">
      <c r="A299" s="179" t="s">
        <v>848</v>
      </c>
      <c r="B299" s="179" t="s">
        <v>849</v>
      </c>
      <c r="C299" s="39"/>
      <c r="D299" s="185"/>
      <c r="E299" s="185"/>
      <c r="F299" s="185"/>
      <c r="G299" s="197"/>
    </row>
    <row r="300" spans="1:7" x14ac:dyDescent="0.25">
      <c r="A300" s="175"/>
      <c r="B300" s="140" t="s">
        <v>846</v>
      </c>
      <c r="C300" s="179"/>
      <c r="D300" s="185"/>
      <c r="E300" s="185"/>
      <c r="F300" s="185"/>
      <c r="G300" s="197"/>
    </row>
    <row r="301" spans="1:7" x14ac:dyDescent="0.25">
      <c r="A301" s="116">
        <v>1</v>
      </c>
      <c r="B301" s="116" t="s">
        <v>847</v>
      </c>
      <c r="C301" s="179"/>
      <c r="D301" s="185"/>
      <c r="E301" s="185"/>
      <c r="F301" s="185"/>
      <c r="G301" s="197"/>
    </row>
    <row r="302" spans="1:7" x14ac:dyDescent="0.25">
      <c r="A302" s="116">
        <v>2</v>
      </c>
      <c r="B302" s="116" t="s">
        <v>847</v>
      </c>
      <c r="C302" s="179"/>
      <c r="D302" s="185"/>
      <c r="E302" s="185"/>
      <c r="F302" s="185"/>
      <c r="G302" s="197"/>
    </row>
    <row r="303" spans="1:7" x14ac:dyDescent="0.25">
      <c r="A303" s="179" t="s">
        <v>848</v>
      </c>
      <c r="B303" s="179" t="s">
        <v>849</v>
      </c>
      <c r="C303" s="179"/>
      <c r="D303" s="185"/>
      <c r="E303" s="185"/>
      <c r="F303" s="185"/>
      <c r="G303" s="197"/>
    </row>
    <row r="304" spans="1:7" ht="56.25" x14ac:dyDescent="0.25">
      <c r="A304" s="186"/>
      <c r="B304" s="186" t="s">
        <v>855</v>
      </c>
      <c r="C304" s="186"/>
      <c r="D304" s="186"/>
      <c r="E304" s="186"/>
      <c r="F304" s="186"/>
      <c r="G304" s="186"/>
    </row>
    <row r="305" spans="1:7" ht="19.5" x14ac:dyDescent="0.25">
      <c r="A305" s="186"/>
      <c r="B305" s="52" t="s">
        <v>857</v>
      </c>
      <c r="C305" s="186"/>
      <c r="D305" s="186"/>
      <c r="E305" s="186"/>
      <c r="F305" s="186"/>
      <c r="G305" s="186"/>
    </row>
    <row r="306" spans="1:7" x14ac:dyDescent="0.25">
      <c r="A306" s="175"/>
      <c r="B306" s="140" t="s">
        <v>572</v>
      </c>
      <c r="C306" s="39"/>
      <c r="D306" s="185"/>
      <c r="E306" s="185"/>
      <c r="F306" s="185"/>
      <c r="G306" s="197"/>
    </row>
    <row r="307" spans="1:7" x14ac:dyDescent="0.25">
      <c r="A307" s="116">
        <v>1</v>
      </c>
      <c r="B307" s="116" t="s">
        <v>847</v>
      </c>
      <c r="C307" s="39"/>
      <c r="D307" s="185"/>
      <c r="E307" s="185"/>
      <c r="F307" s="185"/>
      <c r="G307" s="197"/>
    </row>
    <row r="308" spans="1:7" x14ac:dyDescent="0.25">
      <c r="A308" s="116">
        <v>2</v>
      </c>
      <c r="B308" s="116" t="s">
        <v>847</v>
      </c>
      <c r="C308" s="39"/>
      <c r="D308" s="185"/>
      <c r="E308" s="185"/>
      <c r="F308" s="185"/>
      <c r="G308" s="197"/>
    </row>
    <row r="309" spans="1:7" x14ac:dyDescent="0.25">
      <c r="A309" s="179" t="s">
        <v>848</v>
      </c>
      <c r="B309" s="179" t="s">
        <v>849</v>
      </c>
      <c r="C309" s="39"/>
      <c r="D309" s="185"/>
      <c r="E309" s="185"/>
      <c r="F309" s="185"/>
      <c r="G309" s="197"/>
    </row>
    <row r="310" spans="1:7" ht="37.5" x14ac:dyDescent="0.25">
      <c r="A310" s="175"/>
      <c r="B310" s="140" t="s">
        <v>860</v>
      </c>
      <c r="C310" s="179"/>
      <c r="D310" s="185"/>
      <c r="E310" s="185"/>
      <c r="F310" s="185"/>
      <c r="G310" s="197"/>
    </row>
    <row r="311" spans="1:7" x14ac:dyDescent="0.25">
      <c r="A311" s="116">
        <v>1</v>
      </c>
      <c r="B311" s="116" t="s">
        <v>847</v>
      </c>
      <c r="C311" s="179"/>
      <c r="D311" s="185"/>
      <c r="E311" s="185"/>
      <c r="F311" s="185"/>
      <c r="G311" s="197"/>
    </row>
    <row r="312" spans="1:7" x14ac:dyDescent="0.25">
      <c r="A312" s="116">
        <v>2</v>
      </c>
      <c r="B312" s="116" t="s">
        <v>847</v>
      </c>
      <c r="C312" s="179"/>
      <c r="D312" s="185"/>
      <c r="E312" s="185"/>
      <c r="F312" s="185"/>
      <c r="G312" s="197"/>
    </row>
    <row r="313" spans="1:7" x14ac:dyDescent="0.25">
      <c r="A313" s="179" t="s">
        <v>848</v>
      </c>
      <c r="B313" s="179" t="s">
        <v>849</v>
      </c>
      <c r="C313" s="179"/>
      <c r="D313" s="185"/>
      <c r="E313" s="185"/>
      <c r="F313" s="185"/>
      <c r="G313" s="197"/>
    </row>
    <row r="314" spans="1:7" x14ac:dyDescent="0.25">
      <c r="A314" s="186"/>
      <c r="B314" s="186" t="s">
        <v>856</v>
      </c>
      <c r="C314" s="186"/>
      <c r="D314" s="186"/>
      <c r="E314" s="186"/>
      <c r="F314" s="186"/>
      <c r="G314" s="186"/>
    </row>
    <row r="315" spans="1:7" ht="19.5" x14ac:dyDescent="0.25">
      <c r="A315" s="186"/>
      <c r="B315" s="52" t="s">
        <v>857</v>
      </c>
      <c r="C315" s="186"/>
      <c r="D315" s="186"/>
      <c r="E315" s="186"/>
      <c r="F315" s="186"/>
      <c r="G315" s="186"/>
    </row>
    <row r="316" spans="1:7" x14ac:dyDescent="0.25">
      <c r="A316" s="175"/>
      <c r="B316" s="140" t="s">
        <v>572</v>
      </c>
      <c r="C316" s="39"/>
      <c r="D316" s="185"/>
      <c r="E316" s="185"/>
      <c r="F316" s="185"/>
      <c r="G316" s="197"/>
    </row>
    <row r="317" spans="1:7" x14ac:dyDescent="0.25">
      <c r="A317" s="116">
        <v>1</v>
      </c>
      <c r="B317" s="116" t="s">
        <v>847</v>
      </c>
      <c r="C317" s="39"/>
      <c r="D317" s="185"/>
      <c r="E317" s="185"/>
      <c r="F317" s="185"/>
      <c r="G317" s="197"/>
    </row>
    <row r="318" spans="1:7" x14ac:dyDescent="0.25">
      <c r="A318" s="116">
        <v>2</v>
      </c>
      <c r="B318" s="116" t="s">
        <v>847</v>
      </c>
      <c r="C318" s="39"/>
      <c r="D318" s="185"/>
      <c r="E318" s="185"/>
      <c r="F318" s="185"/>
      <c r="G318" s="197"/>
    </row>
    <row r="319" spans="1:7" x14ac:dyDescent="0.25">
      <c r="A319" s="179" t="s">
        <v>848</v>
      </c>
      <c r="B319" s="179" t="s">
        <v>849</v>
      </c>
      <c r="C319" s="39"/>
      <c r="D319" s="185"/>
      <c r="E319" s="185"/>
      <c r="F319" s="185"/>
      <c r="G319" s="197"/>
    </row>
    <row r="320" spans="1:7" x14ac:dyDescent="0.25">
      <c r="A320" s="175"/>
      <c r="B320" s="140" t="s">
        <v>846</v>
      </c>
      <c r="C320" s="179"/>
      <c r="D320" s="185"/>
      <c r="E320" s="185"/>
      <c r="F320" s="185"/>
      <c r="G320" s="197"/>
    </row>
    <row r="321" spans="1:7" x14ac:dyDescent="0.25">
      <c r="A321" s="116">
        <v>1</v>
      </c>
      <c r="B321" s="116" t="s">
        <v>847</v>
      </c>
      <c r="C321" s="179"/>
      <c r="D321" s="185"/>
      <c r="E321" s="185"/>
      <c r="F321" s="185"/>
      <c r="G321" s="197"/>
    </row>
    <row r="322" spans="1:7" x14ac:dyDescent="0.25">
      <c r="A322" s="116">
        <v>2</v>
      </c>
      <c r="B322" s="116" t="s">
        <v>847</v>
      </c>
      <c r="C322" s="179"/>
      <c r="D322" s="185"/>
      <c r="E322" s="185"/>
      <c r="F322" s="185"/>
      <c r="G322" s="197"/>
    </row>
    <row r="323" spans="1:7" x14ac:dyDescent="0.25">
      <c r="A323" s="179" t="s">
        <v>848</v>
      </c>
      <c r="B323" s="179" t="s">
        <v>849</v>
      </c>
      <c r="C323" s="179"/>
      <c r="D323" s="185"/>
      <c r="E323" s="185"/>
      <c r="F323" s="185"/>
      <c r="G323" s="197"/>
    </row>
    <row r="324" spans="1:7" ht="99" customHeight="1" x14ac:dyDescent="0.25">
      <c r="A324" s="186"/>
      <c r="B324" s="186" t="s">
        <v>859</v>
      </c>
      <c r="C324" s="186"/>
      <c r="D324" s="186"/>
      <c r="E324" s="186"/>
      <c r="F324" s="186"/>
      <c r="G324" s="186"/>
    </row>
    <row r="325" spans="1:7" ht="19.5" x14ac:dyDescent="0.25">
      <c r="A325" s="186"/>
      <c r="B325" s="52" t="s">
        <v>857</v>
      </c>
      <c r="C325" s="186"/>
      <c r="D325" s="186"/>
      <c r="E325" s="186"/>
      <c r="F325" s="186"/>
      <c r="G325" s="186"/>
    </row>
    <row r="326" spans="1:7" x14ac:dyDescent="0.25">
      <c r="A326" s="175"/>
      <c r="B326" s="140" t="s">
        <v>572</v>
      </c>
      <c r="C326" s="39"/>
      <c r="D326" s="185"/>
      <c r="E326" s="185"/>
      <c r="F326" s="185"/>
      <c r="G326" s="197"/>
    </row>
    <row r="327" spans="1:7" x14ac:dyDescent="0.25">
      <c r="A327" s="116">
        <v>1</v>
      </c>
      <c r="B327" s="116" t="s">
        <v>847</v>
      </c>
      <c r="C327" s="39"/>
      <c r="D327" s="185"/>
      <c r="E327" s="185"/>
      <c r="F327" s="185"/>
      <c r="G327" s="197"/>
    </row>
    <row r="328" spans="1:7" x14ac:dyDescent="0.25">
      <c r="A328" s="116">
        <v>2</v>
      </c>
      <c r="B328" s="116" t="s">
        <v>847</v>
      </c>
      <c r="C328" s="39"/>
      <c r="D328" s="185"/>
      <c r="E328" s="185"/>
      <c r="F328" s="185"/>
      <c r="G328" s="197"/>
    </row>
    <row r="329" spans="1:7" x14ac:dyDescent="0.25">
      <c r="A329" s="179" t="s">
        <v>848</v>
      </c>
      <c r="B329" s="179" t="s">
        <v>849</v>
      </c>
      <c r="C329" s="39"/>
      <c r="D329" s="185"/>
      <c r="E329" s="185"/>
      <c r="F329" s="185"/>
      <c r="G329" s="197"/>
    </row>
    <row r="330" spans="1:7" ht="37.5" x14ac:dyDescent="0.25">
      <c r="A330" s="175"/>
      <c r="B330" s="140" t="s">
        <v>860</v>
      </c>
      <c r="C330" s="179"/>
      <c r="D330" s="185"/>
      <c r="E330" s="185"/>
      <c r="F330" s="185"/>
      <c r="G330" s="197"/>
    </row>
    <row r="331" spans="1:7" x14ac:dyDescent="0.25">
      <c r="A331" s="116">
        <v>1</v>
      </c>
      <c r="B331" s="116" t="s">
        <v>847</v>
      </c>
      <c r="C331" s="179"/>
      <c r="D331" s="185"/>
      <c r="E331" s="185"/>
      <c r="F331" s="185"/>
      <c r="G331" s="197"/>
    </row>
    <row r="332" spans="1:7" x14ac:dyDescent="0.25">
      <c r="A332" s="116">
        <v>2</v>
      </c>
      <c r="B332" s="116" t="s">
        <v>847</v>
      </c>
      <c r="C332" s="179"/>
      <c r="D332" s="185"/>
      <c r="E332" s="185"/>
      <c r="F332" s="185"/>
      <c r="G332" s="197"/>
    </row>
    <row r="333" spans="1:7" x14ac:dyDescent="0.25">
      <c r="A333" s="179" t="s">
        <v>848</v>
      </c>
      <c r="B333" s="179" t="s">
        <v>849</v>
      </c>
      <c r="C333" s="179"/>
      <c r="D333" s="185"/>
      <c r="E333" s="185"/>
      <c r="F333" s="185"/>
      <c r="G333" s="197"/>
    </row>
    <row r="334" spans="1:7" ht="79.5" customHeight="1" x14ac:dyDescent="0.25">
      <c r="A334" s="186"/>
      <c r="B334" s="186" t="s">
        <v>858</v>
      </c>
      <c r="C334" s="186"/>
      <c r="D334" s="186"/>
      <c r="E334" s="186"/>
      <c r="F334" s="186"/>
      <c r="G334" s="186"/>
    </row>
    <row r="335" spans="1:7" ht="19.5" x14ac:dyDescent="0.25">
      <c r="A335" s="186"/>
      <c r="B335" s="52" t="s">
        <v>857</v>
      </c>
      <c r="C335" s="186"/>
      <c r="D335" s="186"/>
      <c r="E335" s="186"/>
      <c r="F335" s="186"/>
      <c r="G335" s="186"/>
    </row>
    <row r="336" spans="1:7" x14ac:dyDescent="0.25">
      <c r="A336" s="175"/>
      <c r="B336" s="140" t="s">
        <v>572</v>
      </c>
      <c r="C336" s="39"/>
      <c r="D336" s="185"/>
      <c r="E336" s="185"/>
      <c r="F336" s="185"/>
      <c r="G336" s="197"/>
    </row>
    <row r="337" spans="1:7" x14ac:dyDescent="0.25">
      <c r="A337" s="116">
        <v>1</v>
      </c>
      <c r="B337" s="116" t="s">
        <v>847</v>
      </c>
      <c r="C337" s="39"/>
      <c r="D337" s="185"/>
      <c r="E337" s="185"/>
      <c r="F337" s="185"/>
      <c r="G337" s="197"/>
    </row>
    <row r="338" spans="1:7" x14ac:dyDescent="0.25">
      <c r="A338" s="116">
        <v>2</v>
      </c>
      <c r="B338" s="116" t="s">
        <v>847</v>
      </c>
      <c r="C338" s="39"/>
      <c r="D338" s="185"/>
      <c r="E338" s="185"/>
      <c r="F338" s="185"/>
      <c r="G338" s="197"/>
    </row>
    <row r="339" spans="1:7" x14ac:dyDescent="0.25">
      <c r="A339" s="179" t="s">
        <v>848</v>
      </c>
      <c r="B339" s="179" t="s">
        <v>849</v>
      </c>
      <c r="C339" s="39"/>
      <c r="D339" s="185"/>
      <c r="E339" s="185"/>
      <c r="F339" s="185"/>
      <c r="G339" s="197"/>
    </row>
    <row r="340" spans="1:7" x14ac:dyDescent="0.25">
      <c r="A340" s="175"/>
      <c r="B340" s="140" t="s">
        <v>846</v>
      </c>
      <c r="C340" s="179"/>
      <c r="D340" s="185"/>
      <c r="E340" s="185"/>
      <c r="F340" s="185"/>
      <c r="G340" s="197"/>
    </row>
    <row r="341" spans="1:7" x14ac:dyDescent="0.25">
      <c r="A341" s="116">
        <v>1</v>
      </c>
      <c r="B341" s="116" t="s">
        <v>847</v>
      </c>
      <c r="C341" s="179"/>
      <c r="D341" s="185"/>
      <c r="E341" s="185"/>
      <c r="F341" s="185"/>
      <c r="G341" s="197"/>
    </row>
    <row r="342" spans="1:7" x14ac:dyDescent="0.25">
      <c r="A342" s="116">
        <v>2</v>
      </c>
      <c r="B342" s="116" t="s">
        <v>847</v>
      </c>
      <c r="C342" s="179"/>
      <c r="D342" s="185"/>
      <c r="E342" s="185"/>
      <c r="F342" s="185"/>
      <c r="G342" s="197"/>
    </row>
    <row r="343" spans="1:7" x14ac:dyDescent="0.25">
      <c r="A343" s="179" t="s">
        <v>848</v>
      </c>
      <c r="B343" s="179" t="s">
        <v>849</v>
      </c>
      <c r="C343" s="179"/>
      <c r="D343" s="185"/>
      <c r="E343" s="185"/>
      <c r="F343" s="185"/>
      <c r="G343" s="197"/>
    </row>
  </sheetData>
  <mergeCells count="7">
    <mergeCell ref="F2:G2"/>
    <mergeCell ref="A2:A3"/>
    <mergeCell ref="B2:B3"/>
    <mergeCell ref="C2:C3"/>
    <mergeCell ref="D2:D3"/>
    <mergeCell ref="E2:E3"/>
    <mergeCell ref="A1:G1"/>
  </mergeCells>
  <printOptions horizontalCentered="1"/>
  <pageMargins left="0.11811023622047245" right="0.11811023622047245" top="0.55118110236220474" bottom="0.55118110236220474" header="0.31496062992125984" footer="0.31496062992125984"/>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ГРБС выходная форма</vt:lpstr>
      <vt:lpstr>ГРБС выходная форма на экран</vt:lpstr>
      <vt:lpstr>'ГРБС выходная форма'!Заголовки_для_печати</vt:lpstr>
      <vt:lpstr>'ГРБС выходная форма на экран'!Заголовки_для_печати</vt:lpstr>
      <vt:lpstr>'ГРБС выходная форма'!Область_печати</vt:lpstr>
      <vt:lpstr>'ГРБС выходная форма на экран'!Область_печати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Ахмедов Адильхан Жамалханович</dc:creator>
  <cp:lastModifiedBy>Эльбрус Исаев</cp:lastModifiedBy>
  <cp:lastPrinted>2020-06-03T12:41:13Z</cp:lastPrinted>
  <dcterms:created xsi:type="dcterms:W3CDTF">2020-01-20T14:16:48Z</dcterms:created>
  <dcterms:modified xsi:type="dcterms:W3CDTF">2020-06-03T12:50:23Z</dcterms:modified>
</cp:coreProperties>
</file>